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895"/>
  </bookViews>
  <sheets>
    <sheet name="Disclaimer" sheetId="2" r:id="rId1"/>
    <sheet name="Load Calculation Worksheet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1" i="1"/>
  <c r="L30"/>
  <c r="I40" l="1"/>
  <c r="I41"/>
  <c r="I42"/>
  <c r="I43"/>
  <c r="I39"/>
  <c r="H40"/>
  <c r="H41"/>
  <c r="H42"/>
  <c r="H43"/>
  <c r="H39"/>
  <c r="F40"/>
  <c r="F41"/>
  <c r="F42"/>
  <c r="F43"/>
  <c r="F39"/>
  <c r="H27"/>
  <c r="H24"/>
  <c r="H25"/>
  <c r="H26"/>
  <c r="H23"/>
  <c r="F24"/>
  <c r="I24" s="1"/>
  <c r="F25"/>
  <c r="I25" s="1"/>
  <c r="F26"/>
  <c r="I26" s="1"/>
  <c r="F27"/>
  <c r="I27" s="1"/>
  <c r="F23"/>
  <c r="I23" s="1"/>
  <c r="I45" l="1"/>
  <c r="I46" s="1"/>
  <c r="I29"/>
  <c r="J45" l="1"/>
  <c r="I30"/>
</calcChain>
</file>

<file path=xl/sharedStrings.xml><?xml version="1.0" encoding="utf-8"?>
<sst xmlns="http://schemas.openxmlformats.org/spreadsheetml/2006/main" count="98" uniqueCount="75">
  <si>
    <t>Size Range</t>
  </si>
  <si>
    <t>&lt; 10</t>
  </si>
  <si>
    <t>10 - 20</t>
  </si>
  <si>
    <t>20 - 50</t>
  </si>
  <si>
    <t>50 - 150</t>
  </si>
  <si>
    <t>&gt;150</t>
  </si>
  <si>
    <t>Fraction</t>
  </si>
  <si>
    <t>(%)</t>
  </si>
  <si>
    <t>(micron)</t>
  </si>
  <si>
    <t>(mm)</t>
  </si>
  <si>
    <t>EMC</t>
  </si>
  <si>
    <t>(mg/L)</t>
  </si>
  <si>
    <t>Load</t>
  </si>
  <si>
    <t>(kg/ha)</t>
  </si>
  <si>
    <t>Total</t>
  </si>
  <si>
    <t>Base Case</t>
  </si>
  <si>
    <t>85% TSS Removal for particles 50 microns and over</t>
  </si>
  <si>
    <t>Average annual runoff volume target</t>
  </si>
  <si>
    <t>mm</t>
  </si>
  <si>
    <t>Event Mean Concentration</t>
  </si>
  <si>
    <t>mg/L</t>
  </si>
  <si>
    <t>See Table 7-2 of the 2011 Stormwater Management &amp; Design Manual</t>
  </si>
  <si>
    <t>The size range and fractions are based on Table 7-3 of the 2011 Stormwater Management &amp; Design Manual</t>
  </si>
  <si>
    <t>Area Size</t>
  </si>
  <si>
    <t>ha</t>
  </si>
  <si>
    <t>(kg)</t>
  </si>
  <si>
    <t>kg</t>
  </si>
  <si>
    <t>kg/ha</t>
  </si>
  <si>
    <t>TSS Removal targets to be established to ensure net-zero impact on sediment load</t>
  </si>
  <si>
    <t>Average annual runoff volume proposed</t>
  </si>
  <si>
    <t>Runoff Volume</t>
  </si>
  <si>
    <t>Target Efficiency</t>
  </si>
  <si>
    <t>Proposed Efficiency</t>
  </si>
  <si>
    <t>&gt; 50</t>
  </si>
  <si>
    <t>Efficiency</t>
  </si>
  <si>
    <t>be bound by the following terms and conditions of use:</t>
  </si>
  <si>
    <t xml:space="preserve">indirect, incidental, consequential or other damages resulting from the use, </t>
  </si>
  <si>
    <t>to be applied due to technical issues beyond our control.</t>
  </si>
  <si>
    <t>Welcome to the Sediment Load Calculation Spreadsheet for the City of Calgary Water Resources</t>
  </si>
  <si>
    <t>All copyright and trademarks on the tool remain the property of The City of Calgary.</t>
  </si>
  <si>
    <t>of Calgary excludes liability for any such inaccuracies or errors.</t>
  </si>
  <si>
    <t>The Sediment Load Calculation Spreadsheet (SLC) was prepared by The City of Calgary Water Resources.</t>
  </si>
  <si>
    <t>misuse or misinterpretation of the SLC tool.</t>
  </si>
  <si>
    <t xml:space="preserve">Every reasonable effort has been made to have the SLC tool runs smoothly on </t>
  </si>
  <si>
    <t xml:space="preserve">typical hardware. However, The City of Calgary does not take any </t>
  </si>
  <si>
    <t xml:space="preserve">responsibility for, and will not be liable for, the SLC tool not being able </t>
  </si>
  <si>
    <t xml:space="preserve">Please advise The City of Calgary of any issues that arise out of the use of the SLC tool </t>
  </si>
  <si>
    <t xml:space="preserve">If you continue to browse and use the SLC tool you are agreeing to comply with and </t>
  </si>
  <si>
    <t>The City of Calgary provide no warranty or guarantee as to the accuracy,</t>
  </si>
  <si>
    <t xml:space="preserve">performance, completeness or suitability of the SLC tool for any particular purpose. </t>
  </si>
  <si>
    <t>You acknowledge that the SLC tool may contain inaccuracies or errors and The City</t>
  </si>
  <si>
    <t>Your use of the SLC tool is entirely at your own risk, for which The City of Calgary</t>
  </si>
  <si>
    <t xml:space="preserve">shall not be liable. The City of Calgary is not responsible for any liability for any direct, </t>
  </si>
  <si>
    <t xml:space="preserve">It shall be the user’s responsibility to ensure that the SLC tool meets their </t>
  </si>
  <si>
    <t>specific requirements. The user shall ensure that the analysis and design,</t>
  </si>
  <si>
    <t>and subsequent performance of project sites meet all relevant watershed targets,</t>
  </si>
  <si>
    <t>standards and guidelines. Consult a professional engineer before utilizing the SLC tool.</t>
  </si>
  <si>
    <t>Updates of the SLC tool will be posted on The City of Calgary’s website.</t>
  </si>
  <si>
    <t>and associated materials. The SLC tool is subject to change without notice.</t>
  </si>
  <si>
    <t>Instructions:</t>
  </si>
  <si>
    <t>% for particles &gt;= 50 microns</t>
  </si>
  <si>
    <r>
      <t xml:space="preserve">The information shown with the </t>
    </r>
    <r>
      <rPr>
        <b/>
        <sz val="11"/>
        <color rgb="FF0070C0"/>
        <rFont val="Calibri"/>
        <family val="2"/>
        <scheme val="minor"/>
      </rPr>
      <t>blue font</t>
    </r>
    <r>
      <rPr>
        <sz val="11"/>
        <color theme="1"/>
        <rFont val="Calibri"/>
        <family val="2"/>
        <scheme val="minor"/>
      </rPr>
      <t xml:space="preserve"> is to be supplied by the user.</t>
    </r>
  </si>
  <si>
    <t>Base Case: check that the removal efficiency for particles greater than 50 microns, see Cell L24, is greater than or equal to 85%</t>
  </si>
  <si>
    <t>Proposed Development Scenario</t>
  </si>
  <si>
    <r>
      <t>Proposed Development: this is verified in Cell J45 as being "</t>
    </r>
    <r>
      <rPr>
        <b/>
        <sz val="11"/>
        <color rgb="FFFF0000"/>
        <rFont val="Calibri"/>
        <family val="2"/>
        <scheme val="minor"/>
      </rPr>
      <t>OK"</t>
    </r>
    <r>
      <rPr>
        <sz val="11"/>
        <color theme="1"/>
        <rFont val="Calibri"/>
        <family val="2"/>
        <scheme val="minor"/>
      </rPr>
      <t xml:space="preserve"> or "</t>
    </r>
    <r>
      <rPr>
        <b/>
        <sz val="11"/>
        <color rgb="FFFF0000"/>
        <rFont val="Calibri"/>
        <family val="2"/>
        <scheme val="minor"/>
      </rPr>
      <t xml:space="preserve">Not OK". </t>
    </r>
    <r>
      <rPr>
        <sz val="11"/>
        <rFont val="Calibri"/>
        <family val="2"/>
        <scheme val="minor"/>
      </rPr>
      <t xml:space="preserve">It shall be </t>
    </r>
    <r>
      <rPr>
        <b/>
        <sz val="11"/>
        <color rgb="FFFF0000"/>
        <rFont val="Calibri"/>
        <family val="2"/>
        <scheme val="minor"/>
      </rPr>
      <t>"OK"</t>
    </r>
  </si>
  <si>
    <t>Base Case: enter the average annual runoff volume target from the interim stormwater targets in Cell H17</t>
  </si>
  <si>
    <t>Base Case: enter the Event Mean Concentration and Area Size in Cells H18 and H19, respectively</t>
  </si>
  <si>
    <t>Base Case: enter the target efficiencies in Cells G23:G27 - they can be zero for the particles smaller than 50 microns</t>
  </si>
  <si>
    <r>
      <t>Base Case: this is verified in Cell K31 as being "</t>
    </r>
    <r>
      <rPr>
        <b/>
        <sz val="11"/>
        <color rgb="FFFF0000"/>
        <rFont val="Calibri"/>
        <family val="2"/>
        <scheme val="minor"/>
      </rPr>
      <t>OK"</t>
    </r>
    <r>
      <rPr>
        <sz val="11"/>
        <color theme="1"/>
        <rFont val="Calibri"/>
        <family val="2"/>
        <scheme val="minor"/>
      </rPr>
      <t xml:space="preserve"> or "</t>
    </r>
    <r>
      <rPr>
        <b/>
        <sz val="11"/>
        <color rgb="FFFF0000"/>
        <rFont val="Calibri"/>
        <family val="2"/>
        <scheme val="minor"/>
      </rPr>
      <t xml:space="preserve">Not OK". </t>
    </r>
    <r>
      <rPr>
        <sz val="11"/>
        <rFont val="Calibri"/>
        <family val="2"/>
        <scheme val="minor"/>
      </rPr>
      <t xml:space="preserve">It shall be </t>
    </r>
    <r>
      <rPr>
        <b/>
        <sz val="11"/>
        <color rgb="FFFF0000"/>
        <rFont val="Calibri"/>
        <family val="2"/>
        <scheme val="minor"/>
      </rPr>
      <t>"OK"</t>
    </r>
  </si>
  <si>
    <t>Proposed Development: enter the proposed average annual runoff volume in Cell H33</t>
  </si>
  <si>
    <t>Proposed Development: enter the Event Mean Concentration and Area Size in Cells H34 and H35, respectively</t>
  </si>
  <si>
    <t>Proposed Development: enter the proposed revised target efficiencies in Cells G39:G43</t>
  </si>
  <si>
    <t>Proposed Development: verify that the proposed total load from Cell I45 is smaller than the base load from Cell I29</t>
  </si>
  <si>
    <t>Sediment Load Calculations Spreadsheet - version April 25, 2014</t>
  </si>
  <si>
    <t>All other information shown below is protected. However, the user can add comments and other calculations outside of the protected area (B1:P47)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</si>
</sst>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color rgb="FF0033CC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2" borderId="1" xfId="0" applyFill="1" applyBorder="1"/>
    <xf numFmtId="0" fontId="3" fillId="2" borderId="2" xfId="1" applyFont="1" applyFill="1" applyBorder="1"/>
    <xf numFmtId="0" fontId="0" fillId="2" borderId="3" xfId="0" applyFill="1" applyBorder="1"/>
    <xf numFmtId="0" fontId="3" fillId="2" borderId="0" xfId="1" applyFont="1" applyFill="1" applyBorder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left" wrapText="1"/>
    </xf>
    <xf numFmtId="164" fontId="0" fillId="0" borderId="0" xfId="0" applyNumberFormat="1" applyProtection="1"/>
    <xf numFmtId="16" fontId="0" fillId="0" borderId="0" xfId="0" quotePrefix="1" applyNumberFormat="1" applyProtection="1"/>
    <xf numFmtId="0" fontId="0" fillId="0" borderId="0" xfId="0" quotePrefix="1" applyProtection="1"/>
    <xf numFmtId="164" fontId="5" fillId="0" borderId="0" xfId="0" applyNumberFormat="1" applyFont="1" applyProtection="1"/>
    <xf numFmtId="1" fontId="0" fillId="0" borderId="0" xfId="0" applyNumberFormat="1" applyProtection="1"/>
    <xf numFmtId="0" fontId="5" fillId="0" borderId="0" xfId="0" applyFont="1" applyProtection="1"/>
    <xf numFmtId="0" fontId="0" fillId="0" borderId="0" xfId="0" applyAlignment="1" applyProtection="1">
      <alignment vertical="center" wrapText="1"/>
    </xf>
    <xf numFmtId="0" fontId="1" fillId="0" borderId="0" xfId="0" applyFont="1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/>
  </sheetViews>
  <sheetFormatPr defaultRowHeight="15"/>
  <sheetData>
    <row r="1" spans="1:2">
      <c r="A1" s="1"/>
    </row>
    <row r="2" spans="1:2" ht="15.75">
      <c r="A2" s="2" t="s">
        <v>38</v>
      </c>
    </row>
    <row r="3" spans="1:2" ht="15.75">
      <c r="A3" s="2"/>
    </row>
    <row r="4" spans="1:2" ht="15.75">
      <c r="A4" s="2" t="s">
        <v>41</v>
      </c>
    </row>
    <row r="5" spans="1:2" ht="15.75">
      <c r="A5" s="2" t="s">
        <v>39</v>
      </c>
    </row>
    <row r="6" spans="1:2" ht="15.75">
      <c r="A6" s="2"/>
    </row>
    <row r="7" spans="1:2" ht="15.75">
      <c r="A7" s="2" t="s">
        <v>47</v>
      </c>
    </row>
    <row r="8" spans="1:2" ht="15.75">
      <c r="A8" s="2" t="s">
        <v>35</v>
      </c>
    </row>
    <row r="9" spans="1:2" ht="15.75">
      <c r="A9" s="2"/>
    </row>
    <row r="10" spans="1:2" ht="15.75">
      <c r="A10" s="2">
        <v>1</v>
      </c>
      <c r="B10" s="4" t="s">
        <v>48</v>
      </c>
    </row>
    <row r="11" spans="1:2" ht="15.75">
      <c r="A11" s="2"/>
      <c r="B11" s="4" t="s">
        <v>49</v>
      </c>
    </row>
    <row r="12" spans="1:2" ht="15.75">
      <c r="A12" s="2"/>
      <c r="B12" s="4" t="s">
        <v>50</v>
      </c>
    </row>
    <row r="13" spans="1:2" ht="15.75">
      <c r="A13" s="2"/>
      <c r="B13" s="4" t="s">
        <v>40</v>
      </c>
    </row>
    <row r="14" spans="1:2" ht="15.75">
      <c r="A14" s="2"/>
      <c r="B14" s="4"/>
    </row>
    <row r="15" spans="1:2" ht="15.75">
      <c r="A15" s="2">
        <v>2</v>
      </c>
      <c r="B15" s="4" t="s">
        <v>51</v>
      </c>
    </row>
    <row r="16" spans="1:2" ht="15.75">
      <c r="A16" s="2"/>
      <c r="B16" s="4" t="s">
        <v>52</v>
      </c>
    </row>
    <row r="17" spans="1:2" ht="15.75">
      <c r="A17" s="2"/>
      <c r="B17" s="4" t="s">
        <v>36</v>
      </c>
    </row>
    <row r="18" spans="1:2" ht="15.75">
      <c r="A18" s="2"/>
      <c r="B18" s="4" t="s">
        <v>42</v>
      </c>
    </row>
    <row r="19" spans="1:2" ht="15.75">
      <c r="A19" s="2"/>
      <c r="B19" s="4"/>
    </row>
    <row r="20" spans="1:2" ht="15.75">
      <c r="A20" s="2">
        <v>3</v>
      </c>
      <c r="B20" s="4" t="s">
        <v>53</v>
      </c>
    </row>
    <row r="21" spans="1:2" ht="15.75">
      <c r="A21" s="2"/>
      <c r="B21" s="4" t="s">
        <v>54</v>
      </c>
    </row>
    <row r="22" spans="1:2" ht="15.75">
      <c r="A22" s="2"/>
      <c r="B22" s="4" t="s">
        <v>55</v>
      </c>
    </row>
    <row r="23" spans="1:2" ht="15.75">
      <c r="A23" s="2"/>
      <c r="B23" s="4" t="s">
        <v>56</v>
      </c>
    </row>
    <row r="24" spans="1:2" ht="15.75">
      <c r="A24" s="2"/>
      <c r="B24" s="4"/>
    </row>
    <row r="25" spans="1:2" ht="15.75">
      <c r="A25" s="2">
        <v>4</v>
      </c>
      <c r="B25" s="4" t="s">
        <v>43</v>
      </c>
    </row>
    <row r="26" spans="1:2" ht="15.75">
      <c r="A26" s="2"/>
      <c r="B26" s="4" t="s">
        <v>44</v>
      </c>
    </row>
    <row r="27" spans="1:2" ht="15.75">
      <c r="A27" s="2"/>
      <c r="B27" s="4" t="s">
        <v>45</v>
      </c>
    </row>
    <row r="28" spans="1:2" ht="15.75">
      <c r="A28" s="2"/>
      <c r="B28" s="4" t="s">
        <v>37</v>
      </c>
    </row>
    <row r="29" spans="1:2" ht="15.75">
      <c r="A29" s="2"/>
    </row>
    <row r="30" spans="1:2" ht="15.75">
      <c r="A30" s="2" t="s">
        <v>46</v>
      </c>
    </row>
    <row r="31" spans="1:2" ht="15.75">
      <c r="A31" s="2" t="s">
        <v>58</v>
      </c>
    </row>
    <row r="32" spans="1:2" ht="15.75">
      <c r="A32" s="2" t="s">
        <v>57</v>
      </c>
    </row>
    <row r="33" spans="1:1">
      <c r="A3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workbookViewId="0">
      <selection activeCell="B1" sqref="B1"/>
    </sheetView>
  </sheetViews>
  <sheetFormatPr defaultRowHeight="15"/>
  <cols>
    <col min="1" max="1" width="9.140625" style="5"/>
    <col min="2" max="2" width="13.28515625" style="5" customWidth="1"/>
    <col min="3" max="5" width="9.140625" style="5"/>
    <col min="6" max="6" width="14.85546875" style="5" customWidth="1"/>
    <col min="7" max="7" width="10.85546875" style="5" customWidth="1"/>
    <col min="8" max="11" width="9.140625" style="5"/>
    <col min="12" max="12" width="4.5703125" style="5" customWidth="1"/>
    <col min="13" max="16384" width="9.140625" style="5"/>
  </cols>
  <sheetData>
    <row r="1" spans="2:16">
      <c r="B1" s="7" t="s">
        <v>73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2:16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>
      <c r="B3" s="7" t="s">
        <v>59</v>
      </c>
      <c r="C3" s="7" t="s">
        <v>61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>
      <c r="B4" s="7"/>
      <c r="C4" s="7" t="s">
        <v>74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>
      <c r="B5" s="7"/>
      <c r="C5" s="7" t="s">
        <v>65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16">
      <c r="B6" s="7"/>
      <c r="C6" s="7" t="s">
        <v>66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2:16">
      <c r="B7" s="7"/>
      <c r="C7" s="7" t="s">
        <v>67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2:16">
      <c r="B8" s="7"/>
      <c r="C8" s="7" t="s">
        <v>62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16">
      <c r="B9" s="7"/>
      <c r="C9" s="7" t="s">
        <v>68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16">
      <c r="B10" s="7"/>
      <c r="C10" s="7" t="s">
        <v>69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16">
      <c r="B11" s="7"/>
      <c r="C11" s="7" t="s">
        <v>70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2:16">
      <c r="B12" s="7"/>
      <c r="C12" s="7" t="s">
        <v>71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2:16">
      <c r="B13" s="7"/>
      <c r="C13" s="7" t="s">
        <v>72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16">
      <c r="B14" s="7"/>
      <c r="C14" s="7" t="s">
        <v>64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16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2:16">
      <c r="B16" s="7" t="s">
        <v>15</v>
      </c>
      <c r="C16" s="7"/>
      <c r="D16" s="7" t="s">
        <v>16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2:16">
      <c r="B17" s="7"/>
      <c r="C17" s="7"/>
      <c r="D17" s="7" t="s">
        <v>17</v>
      </c>
      <c r="E17" s="7"/>
      <c r="F17" s="7"/>
      <c r="G17" s="7"/>
      <c r="H17" s="6">
        <v>90</v>
      </c>
      <c r="I17" s="7" t="s">
        <v>18</v>
      </c>
      <c r="J17" s="7"/>
      <c r="K17" s="7"/>
      <c r="L17" s="7"/>
      <c r="M17" s="7"/>
      <c r="N17" s="7"/>
      <c r="O17" s="7"/>
      <c r="P17" s="7"/>
    </row>
    <row r="18" spans="2:16">
      <c r="B18" s="7"/>
      <c r="C18" s="7"/>
      <c r="D18" s="7" t="s">
        <v>19</v>
      </c>
      <c r="E18" s="7"/>
      <c r="F18" s="7"/>
      <c r="G18" s="7"/>
      <c r="H18" s="6">
        <v>444</v>
      </c>
      <c r="I18" s="7" t="s">
        <v>20</v>
      </c>
      <c r="J18" s="7" t="s">
        <v>21</v>
      </c>
      <c r="K18" s="7"/>
      <c r="L18" s="7"/>
      <c r="M18" s="7"/>
      <c r="N18" s="7"/>
      <c r="O18" s="7"/>
      <c r="P18" s="7"/>
    </row>
    <row r="19" spans="2:16">
      <c r="B19" s="7"/>
      <c r="C19" s="7"/>
      <c r="D19" s="7" t="s">
        <v>23</v>
      </c>
      <c r="E19" s="7"/>
      <c r="F19" s="7"/>
      <c r="G19" s="7"/>
      <c r="H19" s="6">
        <v>5</v>
      </c>
      <c r="I19" s="7" t="s">
        <v>24</v>
      </c>
      <c r="J19" s="7"/>
      <c r="K19" s="7"/>
      <c r="L19" s="7"/>
      <c r="M19" s="7"/>
      <c r="N19" s="7"/>
      <c r="O19" s="7"/>
      <c r="P19" s="7"/>
    </row>
    <row r="20" spans="2:16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2:16" ht="30">
      <c r="B21" s="7" t="s">
        <v>0</v>
      </c>
      <c r="C21" s="7"/>
      <c r="D21" s="7" t="s">
        <v>6</v>
      </c>
      <c r="E21" s="7"/>
      <c r="F21" s="7" t="s">
        <v>30</v>
      </c>
      <c r="G21" s="8" t="s">
        <v>31</v>
      </c>
      <c r="H21" s="7" t="s">
        <v>10</v>
      </c>
      <c r="I21" s="7" t="s">
        <v>12</v>
      </c>
      <c r="J21" s="7"/>
      <c r="K21" s="7"/>
      <c r="L21" s="7"/>
      <c r="M21" s="7"/>
      <c r="N21" s="7"/>
      <c r="O21" s="7"/>
      <c r="P21" s="7"/>
    </row>
    <row r="22" spans="2:16">
      <c r="B22" s="7" t="s">
        <v>8</v>
      </c>
      <c r="C22" s="7"/>
      <c r="D22" s="7" t="s">
        <v>7</v>
      </c>
      <c r="E22" s="7"/>
      <c r="F22" s="7" t="s">
        <v>9</v>
      </c>
      <c r="G22" s="7" t="s">
        <v>7</v>
      </c>
      <c r="H22" s="7" t="s">
        <v>11</v>
      </c>
      <c r="I22" s="7" t="s">
        <v>25</v>
      </c>
      <c r="J22" s="7"/>
      <c r="K22" s="7"/>
      <c r="L22" s="7"/>
      <c r="M22" s="7"/>
      <c r="N22" s="7"/>
      <c r="O22" s="7"/>
      <c r="P22" s="7"/>
    </row>
    <row r="23" spans="2:16">
      <c r="B23" s="7" t="s">
        <v>1</v>
      </c>
      <c r="C23" s="7"/>
      <c r="D23" s="7">
        <v>23</v>
      </c>
      <c r="E23" s="7"/>
      <c r="F23" s="7">
        <f>$H$17</f>
        <v>90</v>
      </c>
      <c r="G23" s="6">
        <v>0</v>
      </c>
      <c r="H23" s="7">
        <f>$H$18</f>
        <v>444</v>
      </c>
      <c r="I23" s="9">
        <f>$H$19*($D23/100)*10*$F23*(100-$G23)/100*($H23/1000)</f>
        <v>459.54000000000013</v>
      </c>
      <c r="J23" s="7"/>
      <c r="K23" s="7"/>
      <c r="L23" s="7"/>
      <c r="M23" s="7"/>
      <c r="N23" s="7"/>
      <c r="O23" s="7"/>
      <c r="P23" s="7"/>
    </row>
    <row r="24" spans="2:16">
      <c r="B24" s="10" t="s">
        <v>2</v>
      </c>
      <c r="C24" s="7"/>
      <c r="D24" s="7">
        <v>9</v>
      </c>
      <c r="E24" s="7"/>
      <c r="F24" s="7">
        <f t="shared" ref="F24:F27" si="0">$H$17</f>
        <v>90</v>
      </c>
      <c r="G24" s="6">
        <v>0</v>
      </c>
      <c r="H24" s="7">
        <f t="shared" ref="H24:H26" si="1">$H$18</f>
        <v>444</v>
      </c>
      <c r="I24" s="9">
        <f t="shared" ref="I24:I27" si="2">$H$19*($D24/100)*10*$F24*(100-$G24)/100*($H24/1000)</f>
        <v>179.82</v>
      </c>
      <c r="J24" s="7"/>
      <c r="K24" s="7"/>
      <c r="L24" s="7"/>
      <c r="M24" s="7"/>
      <c r="N24" s="7"/>
      <c r="O24" s="7"/>
      <c r="P24" s="7"/>
    </row>
    <row r="25" spans="2:16">
      <c r="B25" s="11" t="s">
        <v>3</v>
      </c>
      <c r="C25" s="7"/>
      <c r="D25" s="7">
        <v>13</v>
      </c>
      <c r="E25" s="7"/>
      <c r="F25" s="7">
        <f t="shared" si="0"/>
        <v>90</v>
      </c>
      <c r="G25" s="6">
        <v>0</v>
      </c>
      <c r="H25" s="7">
        <f t="shared" si="1"/>
        <v>444</v>
      </c>
      <c r="I25" s="9">
        <f t="shared" si="2"/>
        <v>259.74</v>
      </c>
      <c r="J25" s="7"/>
      <c r="K25" s="7"/>
      <c r="L25" s="7"/>
      <c r="M25" s="7"/>
      <c r="N25" s="7"/>
      <c r="O25" s="7"/>
      <c r="P25" s="7"/>
    </row>
    <row r="26" spans="2:16">
      <c r="B26" s="11" t="s">
        <v>4</v>
      </c>
      <c r="C26" s="7"/>
      <c r="D26" s="7">
        <v>23</v>
      </c>
      <c r="E26" s="7"/>
      <c r="F26" s="7">
        <f t="shared" si="0"/>
        <v>90</v>
      </c>
      <c r="G26" s="6">
        <v>85</v>
      </c>
      <c r="H26" s="7">
        <f t="shared" si="1"/>
        <v>444</v>
      </c>
      <c r="I26" s="9">
        <f t="shared" si="2"/>
        <v>68.931000000000012</v>
      </c>
      <c r="J26" s="7"/>
      <c r="K26" s="7"/>
      <c r="L26" s="7"/>
      <c r="M26" s="7"/>
      <c r="N26" s="7"/>
      <c r="O26" s="7"/>
      <c r="P26" s="7"/>
    </row>
    <row r="27" spans="2:16">
      <c r="B27" s="7" t="s">
        <v>5</v>
      </c>
      <c r="C27" s="7"/>
      <c r="D27" s="7">
        <v>32</v>
      </c>
      <c r="E27" s="7"/>
      <c r="F27" s="7">
        <f t="shared" si="0"/>
        <v>90</v>
      </c>
      <c r="G27" s="6">
        <v>85</v>
      </c>
      <c r="H27" s="7">
        <f>$H$18</f>
        <v>444</v>
      </c>
      <c r="I27" s="9">
        <f t="shared" si="2"/>
        <v>95.903999999999996</v>
      </c>
      <c r="J27" s="7"/>
      <c r="K27" s="7"/>
      <c r="L27" s="7"/>
      <c r="M27" s="7"/>
      <c r="N27" s="7"/>
      <c r="O27" s="7"/>
      <c r="P27" s="7"/>
    </row>
    <row r="28" spans="2:16">
      <c r="B28" s="7" t="s">
        <v>22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2:16">
      <c r="B29" s="7"/>
      <c r="C29" s="7"/>
      <c r="D29" s="7"/>
      <c r="E29" s="7"/>
      <c r="F29" s="7"/>
      <c r="G29" s="7"/>
      <c r="H29" s="7" t="s">
        <v>14</v>
      </c>
      <c r="I29" s="12">
        <f>SUM(I23:I27)</f>
        <v>1063.9350000000002</v>
      </c>
      <c r="J29" s="7" t="s">
        <v>26</v>
      </c>
      <c r="K29" s="7" t="s">
        <v>33</v>
      </c>
      <c r="L29" s="9"/>
      <c r="M29" s="7"/>
      <c r="N29" s="7"/>
      <c r="O29" s="7"/>
      <c r="P29" s="7"/>
    </row>
    <row r="30" spans="2:16">
      <c r="B30" s="7"/>
      <c r="C30" s="7"/>
      <c r="D30" s="7"/>
      <c r="E30" s="7"/>
      <c r="F30" s="7"/>
      <c r="G30" s="7"/>
      <c r="H30" s="7"/>
      <c r="I30" s="9">
        <f>I29/$H$19</f>
        <v>212.78700000000003</v>
      </c>
      <c r="J30" s="7" t="s">
        <v>27</v>
      </c>
      <c r="K30" s="7" t="s">
        <v>34</v>
      </c>
      <c r="L30" s="13">
        <f>(($D$26/100)*$G$26+($D$27/100)*$G$27)/($D$26/100+$D$27/100)</f>
        <v>85</v>
      </c>
      <c r="M30" s="7" t="s">
        <v>60</v>
      </c>
      <c r="N30" s="7"/>
      <c r="O30" s="7"/>
      <c r="P30" s="7"/>
    </row>
    <row r="31" spans="2:16">
      <c r="B31" s="7"/>
      <c r="C31" s="7"/>
      <c r="D31" s="7"/>
      <c r="E31" s="7"/>
      <c r="F31" s="7"/>
      <c r="G31" s="7"/>
      <c r="H31" s="7"/>
      <c r="I31" s="7"/>
      <c r="J31" s="7"/>
      <c r="K31" s="14" t="str">
        <f>IF(L30&gt;=85,"OK","Not OK")</f>
        <v>OK</v>
      </c>
      <c r="L31" s="7"/>
      <c r="M31" s="7"/>
      <c r="N31" s="7"/>
      <c r="O31" s="7"/>
      <c r="P31" s="7"/>
    </row>
    <row r="32" spans="2:16" ht="48.75" customHeight="1">
      <c r="B32" s="15" t="s">
        <v>63</v>
      </c>
      <c r="C32" s="7"/>
      <c r="D32" s="16" t="s">
        <v>28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16">
      <c r="B33" s="7"/>
      <c r="C33" s="7"/>
      <c r="D33" s="7" t="s">
        <v>29</v>
      </c>
      <c r="E33" s="7"/>
      <c r="F33" s="7"/>
      <c r="G33" s="7"/>
      <c r="H33" s="6">
        <v>120</v>
      </c>
      <c r="I33" s="7" t="s">
        <v>18</v>
      </c>
      <c r="J33" s="7"/>
      <c r="K33" s="7"/>
      <c r="L33" s="7"/>
      <c r="M33" s="7"/>
      <c r="N33" s="7"/>
      <c r="O33" s="7"/>
      <c r="P33" s="7"/>
    </row>
    <row r="34" spans="2:16">
      <c r="B34" s="7"/>
      <c r="C34" s="7"/>
      <c r="D34" s="7" t="s">
        <v>19</v>
      </c>
      <c r="E34" s="7"/>
      <c r="F34" s="7"/>
      <c r="G34" s="7"/>
      <c r="H34" s="6">
        <v>444</v>
      </c>
      <c r="I34" s="7" t="s">
        <v>20</v>
      </c>
      <c r="J34" s="7"/>
      <c r="K34" s="7"/>
      <c r="L34" s="7"/>
      <c r="M34" s="7"/>
      <c r="N34" s="7"/>
      <c r="O34" s="7"/>
      <c r="P34" s="7"/>
    </row>
    <row r="35" spans="2:16">
      <c r="B35" s="7"/>
      <c r="C35" s="7"/>
      <c r="D35" s="7" t="s">
        <v>23</v>
      </c>
      <c r="E35" s="7"/>
      <c r="F35" s="7"/>
      <c r="G35" s="7"/>
      <c r="H35" s="6">
        <v>5</v>
      </c>
      <c r="I35" s="7" t="s">
        <v>24</v>
      </c>
      <c r="J35" s="7"/>
      <c r="K35" s="7"/>
      <c r="L35" s="7"/>
      <c r="M35" s="7"/>
      <c r="N35" s="7"/>
      <c r="O35" s="7"/>
      <c r="P35" s="7"/>
    </row>
    <row r="36" spans="2:16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2:16" ht="30">
      <c r="B37" s="7" t="s">
        <v>0</v>
      </c>
      <c r="C37" s="7"/>
      <c r="D37" s="7" t="s">
        <v>6</v>
      </c>
      <c r="E37" s="7"/>
      <c r="F37" s="7" t="s">
        <v>30</v>
      </c>
      <c r="G37" s="8" t="s">
        <v>32</v>
      </c>
      <c r="H37" s="7" t="s">
        <v>10</v>
      </c>
      <c r="I37" s="7" t="s">
        <v>12</v>
      </c>
      <c r="J37" s="7"/>
      <c r="K37" s="7"/>
      <c r="L37" s="7"/>
      <c r="M37" s="7"/>
      <c r="N37" s="7"/>
      <c r="O37" s="7"/>
      <c r="P37" s="7"/>
    </row>
    <row r="38" spans="2:16">
      <c r="B38" s="7" t="s">
        <v>8</v>
      </c>
      <c r="C38" s="7"/>
      <c r="D38" s="7" t="s">
        <v>7</v>
      </c>
      <c r="E38" s="7"/>
      <c r="F38" s="7" t="s">
        <v>9</v>
      </c>
      <c r="G38" s="7" t="s">
        <v>7</v>
      </c>
      <c r="H38" s="7" t="s">
        <v>11</v>
      </c>
      <c r="I38" s="7" t="s">
        <v>13</v>
      </c>
      <c r="J38" s="7"/>
      <c r="K38" s="7"/>
      <c r="L38" s="7"/>
      <c r="M38" s="7"/>
      <c r="N38" s="7"/>
      <c r="O38" s="7"/>
      <c r="P38" s="7"/>
    </row>
    <row r="39" spans="2:16">
      <c r="B39" s="7" t="s">
        <v>1</v>
      </c>
      <c r="C39" s="7"/>
      <c r="D39" s="7">
        <v>23</v>
      </c>
      <c r="E39" s="7"/>
      <c r="F39" s="7">
        <f>$H$33</f>
        <v>120</v>
      </c>
      <c r="G39" s="6">
        <v>0</v>
      </c>
      <c r="H39" s="7">
        <f>$H$34</f>
        <v>444</v>
      </c>
      <c r="I39" s="9">
        <f>$H$35*($D39/100)*10*$F39*(100-$G39)/100*($H39/1000)</f>
        <v>612.72000000000014</v>
      </c>
      <c r="J39" s="7"/>
      <c r="K39" s="7"/>
      <c r="L39" s="7"/>
      <c r="M39" s="7"/>
      <c r="N39" s="7"/>
      <c r="O39" s="7"/>
      <c r="P39" s="7"/>
    </row>
    <row r="40" spans="2:16">
      <c r="B40" s="10" t="s">
        <v>2</v>
      </c>
      <c r="C40" s="7"/>
      <c r="D40" s="7">
        <v>9</v>
      </c>
      <c r="E40" s="7"/>
      <c r="F40" s="7">
        <f t="shared" ref="F40:F43" si="3">$H$33</f>
        <v>120</v>
      </c>
      <c r="G40" s="6">
        <v>0</v>
      </c>
      <c r="H40" s="7">
        <f t="shared" ref="H40:H43" si="4">$H$34</f>
        <v>444</v>
      </c>
      <c r="I40" s="9">
        <f t="shared" ref="I40:I43" si="5">$H$35*($D40/100)*10*$F40*(100-$G40)/100*($H40/1000)</f>
        <v>239.76</v>
      </c>
      <c r="J40" s="7"/>
      <c r="K40" s="7"/>
      <c r="L40" s="7"/>
      <c r="M40" s="7"/>
      <c r="N40" s="7"/>
      <c r="O40" s="7"/>
      <c r="P40" s="7"/>
    </row>
    <row r="41" spans="2:16">
      <c r="B41" s="11" t="s">
        <v>3</v>
      </c>
      <c r="C41" s="7"/>
      <c r="D41" s="7">
        <v>13</v>
      </c>
      <c r="E41" s="7"/>
      <c r="F41" s="7">
        <f t="shared" si="3"/>
        <v>120</v>
      </c>
      <c r="G41" s="6">
        <v>85</v>
      </c>
      <c r="H41" s="7">
        <f t="shared" si="4"/>
        <v>444</v>
      </c>
      <c r="I41" s="9">
        <f t="shared" si="5"/>
        <v>51.948</v>
      </c>
      <c r="J41" s="7"/>
      <c r="K41" s="7"/>
      <c r="L41" s="7"/>
      <c r="M41" s="7"/>
      <c r="N41" s="7"/>
      <c r="O41" s="7"/>
      <c r="P41" s="7"/>
    </row>
    <row r="42" spans="2:16">
      <c r="B42" s="11" t="s">
        <v>4</v>
      </c>
      <c r="C42" s="7"/>
      <c r="D42" s="7">
        <v>23</v>
      </c>
      <c r="E42" s="7"/>
      <c r="F42" s="7">
        <f t="shared" si="3"/>
        <v>120</v>
      </c>
      <c r="G42" s="6">
        <v>90</v>
      </c>
      <c r="H42" s="7">
        <f t="shared" si="4"/>
        <v>444</v>
      </c>
      <c r="I42" s="9">
        <f t="shared" si="5"/>
        <v>61.272000000000013</v>
      </c>
      <c r="J42" s="7"/>
      <c r="K42" s="7"/>
      <c r="L42" s="7"/>
      <c r="M42" s="7"/>
      <c r="N42" s="7"/>
      <c r="O42" s="7"/>
      <c r="P42" s="7"/>
    </row>
    <row r="43" spans="2:16">
      <c r="B43" s="7" t="s">
        <v>5</v>
      </c>
      <c r="C43" s="7"/>
      <c r="D43" s="7">
        <v>32</v>
      </c>
      <c r="E43" s="7"/>
      <c r="F43" s="7">
        <f t="shared" si="3"/>
        <v>120</v>
      </c>
      <c r="G43" s="6">
        <v>90</v>
      </c>
      <c r="H43" s="7">
        <f t="shared" si="4"/>
        <v>444</v>
      </c>
      <c r="I43" s="9">
        <f t="shared" si="5"/>
        <v>85.248000000000005</v>
      </c>
      <c r="J43" s="7"/>
      <c r="K43" s="7"/>
      <c r="L43" s="7"/>
      <c r="M43" s="7"/>
      <c r="N43" s="7"/>
      <c r="O43" s="7"/>
      <c r="P43" s="7"/>
    </row>
    <row r="44" spans="2:16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2:16">
      <c r="B45" s="7"/>
      <c r="C45" s="7"/>
      <c r="D45" s="7"/>
      <c r="E45" s="7"/>
      <c r="F45" s="7"/>
      <c r="G45" s="7"/>
      <c r="H45" s="7" t="s">
        <v>14</v>
      </c>
      <c r="I45" s="12">
        <f>SUM(I39:I43)</f>
        <v>1050.9480000000001</v>
      </c>
      <c r="J45" s="14" t="str">
        <f>IF(I45&lt;=I29,"OK","Not OK")</f>
        <v>OK</v>
      </c>
      <c r="K45" s="7"/>
      <c r="L45" s="7"/>
      <c r="M45" s="7"/>
      <c r="N45" s="7"/>
      <c r="O45" s="7"/>
      <c r="P45" s="7"/>
    </row>
    <row r="46" spans="2:16">
      <c r="B46" s="7"/>
      <c r="C46" s="7"/>
      <c r="D46" s="7"/>
      <c r="E46" s="7"/>
      <c r="F46" s="7"/>
      <c r="G46" s="7"/>
      <c r="H46" s="7"/>
      <c r="I46" s="9">
        <f>I45/$H$19</f>
        <v>210.18960000000001</v>
      </c>
      <c r="J46" s="7" t="s">
        <v>27</v>
      </c>
      <c r="K46" s="7"/>
      <c r="L46" s="7"/>
      <c r="M46" s="7"/>
      <c r="N46" s="7"/>
      <c r="O46" s="7"/>
      <c r="P46" s="7"/>
    </row>
    <row r="47" spans="2:16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</sheetData>
  <sheetProtection password="D2AD" sheet="1" objects="1" scenarios="1"/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_x0020_ClassificationTaxHTField1 xmlns="3b341044-0cd2-4806-a9f6-495c3fa5e2e2" xsi:nil="true"/>
    <Description1 xmlns="c4fe4be5-56f4-467e-b4a4-a4b064910afa" xsi:nil="true"/>
    <Document_x0020_CategoryTaxHTField0 xmlns="1c905b94-56aa-4d3a-adc2-fbcde3a8a0b1">
      <Terms xmlns="http://schemas.microsoft.com/office/infopath/2007/PartnerControls"/>
    </Document_x0020_CategoryTaxHTField0>
    <OldUrl xmlns="e581e1af-00ea-413a-8e75-837892944e8f" xsi:nil="true"/>
    <COCIS_x0020_KeywordsTaxHTField0 xmlns="3b341044-0cd2-4806-a9f6-495c3fa5e2e2">
      <Terms xmlns="http://schemas.microsoft.com/office/infopath/2007/PartnerControls"/>
    </COCIS_x0020_KeywordsTaxHTField0>
    <TaxCatchAll xmlns="c4fe4be5-56f4-467e-b4a4-a4b064910afa"/>
    <fdb4a996203346eb9cb69409afff9ae0 xmlns="b000183b-e1be-4f03-a4c8-e535d0be780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713D3C4779860749AF9E5DF47E7D0405" ma:contentTypeVersion="8" ma:contentTypeDescription="" ma:contentTypeScope="" ma:versionID="805668af7e85cc546abd65975ca82f33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b000183b-e1be-4f03-a4c8-e535d0be7803" xmlns:ns6="e581e1af-00ea-413a-8e75-837892944e8f" targetNamespace="http://schemas.microsoft.com/office/2006/metadata/properties" ma:root="true" ma:fieldsID="7c5700a4f5f1af91dfbdde38bb42b19f" ns2:_="" ns3:_="" ns4:_="" ns5:_="" ns6:_="">
    <xsd:import namespace="c4fe4be5-56f4-467e-b4a4-a4b064910afa"/>
    <xsd:import namespace="3b341044-0cd2-4806-a9f6-495c3fa5e2e2"/>
    <xsd:import namespace="1c905b94-56aa-4d3a-adc2-fbcde3a8a0b1"/>
    <xsd:import namespace="b000183b-e1be-4f03-a4c8-e535d0be7803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fdb4a996203346eb9cb69409afff9ae0" minOccurs="0"/>
                <xsd:element ref="ns6:Old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0183b-e1be-4f03-a4c8-e535d0be7803" elementFormDefault="qualified">
    <xsd:import namespace="http://schemas.microsoft.com/office/2006/documentManagement/types"/>
    <xsd:import namespace="http://schemas.microsoft.com/office/infopath/2007/PartnerControls"/>
    <xsd:element name="fdb4a996203346eb9cb69409afff9ae0" ma:index="20" nillable="true" ma:displayName="Content Classification_0" ma:hidden="true" ma:internalName="fdb4a996203346eb9cb69409afff9ae0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1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Props1.xml><?xml version="1.0" encoding="utf-8"?>
<ds:datastoreItem xmlns:ds="http://schemas.openxmlformats.org/officeDocument/2006/customXml" ds:itemID="{5B28DF61-720C-4082-B7EF-3C8FFEA48911}"/>
</file>

<file path=customXml/itemProps2.xml><?xml version="1.0" encoding="utf-8"?>
<ds:datastoreItem xmlns:ds="http://schemas.openxmlformats.org/officeDocument/2006/customXml" ds:itemID="{E52DCE98-3D8D-49CD-878C-3C298639972A}"/>
</file>

<file path=customXml/itemProps3.xml><?xml version="1.0" encoding="utf-8"?>
<ds:datastoreItem xmlns:ds="http://schemas.openxmlformats.org/officeDocument/2006/customXml" ds:itemID="{4AED3649-4666-4498-B998-E06F8E99AA09}"/>
</file>

<file path=customXml/itemProps4.xml><?xml version="1.0" encoding="utf-8"?>
<ds:datastoreItem xmlns:ds="http://schemas.openxmlformats.org/officeDocument/2006/customXml" ds:itemID="{3DC87B74-92E1-48A7-BF2C-82DFF50E8C22}"/>
</file>

<file path=customXml/itemProps5.xml><?xml version="1.0" encoding="utf-8"?>
<ds:datastoreItem xmlns:ds="http://schemas.openxmlformats.org/officeDocument/2006/customXml" ds:itemID="{6D772E6A-D979-4B90-B5DE-C3D1814BC1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Disclaimer</vt:lpstr>
      <vt:lpstr>Load Calculation Worksheet</vt:lpstr>
      <vt:lpstr>Sheet3</vt:lpstr>
    </vt:vector>
  </TitlesOfParts>
  <Company>The City of Calgary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van Duin</dc:creator>
  <cp:lastModifiedBy>Water Resources</cp:lastModifiedBy>
  <cp:lastPrinted>2014-02-13T14:28:45Z</cp:lastPrinted>
  <dcterms:created xsi:type="dcterms:W3CDTF">2013-05-16T13:58:03Z</dcterms:created>
  <dcterms:modified xsi:type="dcterms:W3CDTF">2014-04-25T16:54:27Z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0x010100EA5EA32CF4385549BFA194A0FF8BD22E00713D3C4779860749AF9E5DF47E7D0405</vt:lpwstr>
  </property>
  <property fmtid="{D5CDD505-2E9C-101B-9397-08002B2CF9AE}" pid="3" name="Document Category">
    <vt:lpwstr/>
  </property>
  <property fmtid="{D5CDD505-2E9C-101B-9397-08002B2CF9AE}" pid="4" name="COCIS Keywords">
    <vt:lpwstr/>
  </property>
</Properties>
</file>