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P:\5. Growth Strategy - Matthias\Erika's files\Off-site Levy Bylaw\OSL Bylaw Review\Communications plan\Web updates\Working Group Excel sheets\"/>
    </mc:Choice>
  </mc:AlternateContent>
  <xr:revisionPtr revIDLastSave="0" documentId="13_ncr:1_{283850AE-0DFF-454C-A9D6-C04DC9EEE0D2}" xr6:coauthVersionLast="45" xr6:coauthVersionMax="45" xr10:uidLastSave="{00000000-0000-0000-0000-000000000000}"/>
  <bookViews>
    <workbookView xWindow="40920" yWindow="-120" windowWidth="29040" windowHeight="15840" tabRatio="601" firstSheet="2" activeTab="9" xr2:uid="{28045A4B-2A9F-4D6C-9971-E1F060DE9660}"/>
  </bookViews>
  <sheets>
    <sheet name="shortfall" sheetId="123" r:id="rId1"/>
    <sheet name="capacity15" sheetId="139" r:id="rId2"/>
    <sheet name="capacity25" sheetId="144" r:id="rId3"/>
    <sheet name="input-%" sheetId="116" r:id="rId4"/>
    <sheet name="input-capital" sheetId="113" r:id="rId5"/>
    <sheet name="input-debt-WDN-15" sheetId="137" r:id="rId6"/>
    <sheet name="input-debt-WCN-15" sheetId="138" r:id="rId7"/>
    <sheet name="input-debt-WDN-25" sheetId="142" r:id="rId8"/>
    <sheet name="input-debt-WCN-25" sheetId="143" r:id="rId9"/>
    <sheet name="recovery5" sheetId="14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2000_stmcap" localSheetId="6">#REF!</definedName>
    <definedName name="_2000_stmcap" localSheetId="8">#REF!</definedName>
    <definedName name="_2000_stmcap" localSheetId="5">#REF!</definedName>
    <definedName name="_2000_stmcap" localSheetId="7">#REF!</definedName>
    <definedName name="_2000_stmcap">#REF!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4" hidden="1">#REF!</definedName>
    <definedName name="_Dist_Bin" localSheetId="6" hidden="1">#REF!</definedName>
    <definedName name="_Dist_Bin" localSheetId="8" hidden="1">#REF!</definedName>
    <definedName name="_Dist_Bin" localSheetId="5" hidden="1">#REF!</definedName>
    <definedName name="_Dist_Bin" localSheetId="7" hidden="1">#REF!</definedName>
    <definedName name="_Dist_Bin" hidden="1">#REF!</definedName>
    <definedName name="_Dist_Values" localSheetId="4" hidden="1">#REF!</definedName>
    <definedName name="_Dist_Values" localSheetId="6" hidden="1">#REF!</definedName>
    <definedName name="_Dist_Values" localSheetId="8" hidden="1">#REF!</definedName>
    <definedName name="_Dist_Values" localSheetId="5" hidden="1">#REF!</definedName>
    <definedName name="_Dist_Values" localSheetId="7" hidden="1">#REF!</definedName>
    <definedName name="_Dist_Values" hidden="1">#REF!</definedName>
    <definedName name="_Fill" localSheetId="4" hidden="1">#REF!</definedName>
    <definedName name="_Fill" localSheetId="6" hidden="1">#REF!</definedName>
    <definedName name="_Fill" localSheetId="8" hidden="1">#REF!</definedName>
    <definedName name="_Fill" localSheetId="5" hidden="1">#REF!</definedName>
    <definedName name="_Fill" localSheetId="7" hidden="1">#REF!</definedName>
    <definedName name="_Fill" hidden="1">#REF!</definedName>
    <definedName name="_xlnm._FilterDatabase" localSheetId="4" hidden="1">'input-capital'!$A$3:$V$66</definedName>
    <definedName name="_Key1" localSheetId="4" hidden="1">#REF!</definedName>
    <definedName name="_Key1" localSheetId="6" hidden="1">#REF!</definedName>
    <definedName name="_Key1" localSheetId="8" hidden="1">#REF!</definedName>
    <definedName name="_Key1" localSheetId="5" hidden="1">#REF!</definedName>
    <definedName name="_Key1" localSheetId="7" hidden="1">#REF!</definedName>
    <definedName name="_Key1" hidden="1">#REF!</definedName>
    <definedName name="_Key2" localSheetId="4" hidden="1">#REF!</definedName>
    <definedName name="_Key2" localSheetId="6" hidden="1">#REF!</definedName>
    <definedName name="_Key2" localSheetId="8"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Sort" localSheetId="4" hidden="1">#REF!</definedName>
    <definedName name="_Sort" localSheetId="6" hidden="1">#REF!</definedName>
    <definedName name="_Sort" localSheetId="8" hidden="1">#REF!</definedName>
    <definedName name="_Sort" localSheetId="5" hidden="1">#REF!</definedName>
    <definedName name="_Sort" localSheetId="7" hidden="1">#REF!</definedName>
    <definedName name="_Sort" hidden="1">#REF!</definedName>
    <definedName name="a" localSheetId="6">#REF!</definedName>
    <definedName name="a" localSheetId="8">#REF!</definedName>
    <definedName name="a" localSheetId="5">#REF!</definedName>
    <definedName name="a" localSheetId="7">#REF!</definedName>
    <definedName name="a">#REF!</definedName>
    <definedName name="A1_Cash">'[1]O-1 Other Payables'!#REF!</definedName>
    <definedName name="abc" localSheetId="6">#REF!</definedName>
    <definedName name="abc" localSheetId="8">#REF!</definedName>
    <definedName name="abc" localSheetId="5">#REF!</definedName>
    <definedName name="abc" localSheetId="7">#REF!</definedName>
    <definedName name="abc">#REF!</definedName>
    <definedName name="acc">#REF!</definedName>
    <definedName name="Account_Groups">[2]Sheet2!$A$1:$A$5</definedName>
    <definedName name="Accounts_Payable">#REF!</definedName>
    <definedName name="Accrued_Interest_Payable">#REF!</definedName>
    <definedName name="acct2">'[1]O-1 Other Payables'!#REF!</definedName>
    <definedName name="Accumulated_Depreciation">#REF!</definedName>
    <definedName name="acd" localSheetId="6">#REF!</definedName>
    <definedName name="acd" localSheetId="8">#REF!</definedName>
    <definedName name="acd" localSheetId="5">#REF!</definedName>
    <definedName name="acd" localSheetId="7">#REF!</definedName>
    <definedName name="acd">#REF!</definedName>
    <definedName name="afsdas" localSheetId="4">'[3]Rating Scales'!#REF!</definedName>
    <definedName name="afsdas" localSheetId="6">'[3]Rating Scales'!#REF!</definedName>
    <definedName name="afsdas" localSheetId="8">'[3]Rating Scales'!#REF!</definedName>
    <definedName name="afsdas" localSheetId="5">'[3]Rating Scales'!#REF!</definedName>
    <definedName name="afsdas" localSheetId="7">'[3]Rating Scales'!#REF!</definedName>
    <definedName name="afsdas">'[3]Rating Scales'!#REF!</definedName>
    <definedName name="Agreement_Year">'[4]Rcvd 2012-2014 AA'!$B$2:$B$2194</definedName>
    <definedName name="Agreement_Year_NoDrain">'[4]2012-2014 AA NO DRAINAGE'!$B$2:$B$1727</definedName>
    <definedName name="alloc_num">'[5]Regional Allocation'!$A$173:$A$183</definedName>
    <definedName name="Allocation_of_Plant_in_Service">"Plantinservice"</definedName>
    <definedName name="allocation1">'[5]Regional Allocation'!$D$173:$F$183</definedName>
    <definedName name="allocation2">'[5]Regional Allocation'!$I$173:$J$183</definedName>
    <definedName name="allocationbasis1">'[5]Regional Allocation'!$B$173:$B$183</definedName>
    <definedName name="allocationbasis2">'[5]Regional Allocation'!$H$173:$H$183</definedName>
    <definedName name="Amount">'[4]Rcvd 2012-2014 AA'!$D$2:$D$2194</definedName>
    <definedName name="Amount_NoDrain">'[4]2012-2014 AA NO DRAINAGE'!$D$2:$D$1727</definedName>
    <definedName name="Analysis_Lookup">[6]Lookup!#REF!</definedName>
    <definedName name="Annual_Estimated_Absorption__ha">#REF!</definedName>
    <definedName name="annual_expense">[7]Dashboard!$C$88:$L$88</definedName>
    <definedName name="annualpmts" localSheetId="6">'[8]Ver 1 - Loan beg 2009'!#REF!</definedName>
    <definedName name="annualpmts" localSheetId="8">'[8]Ver 1 - Loan beg 2009'!#REF!</definedName>
    <definedName name="annualpmts" localSheetId="5">'[8]Ver 1 - Loan beg 2009'!#REF!</definedName>
    <definedName name="annualpmts" localSheetId="7">'[8]Ver 1 - Loan beg 2009'!#REF!</definedName>
    <definedName name="annualpmts">'[8]Ver 1 - Loan beg 2009'!#REF!</definedName>
    <definedName name="APmt" localSheetId="6">'[8]Ver 1 - Loan beg 2009'!#REF!</definedName>
    <definedName name="APmt" localSheetId="8">'[8]Ver 1 - Loan beg 2009'!#REF!</definedName>
    <definedName name="APmt" localSheetId="5">'[8]Ver 1 - Loan beg 2009'!#REF!</definedName>
    <definedName name="APmt" localSheetId="7">'[8]Ver 1 - Loan beg 2009'!#REF!</definedName>
    <definedName name="APmt">'[8]Ver 1 - Loan beg 2009'!#REF!</definedName>
    <definedName name="ASD" localSheetId="6">[9]P840!#REF!</definedName>
    <definedName name="ASD" localSheetId="8">[9]P840!#REF!</definedName>
    <definedName name="ASD" localSheetId="5">[9]P840!#REF!</definedName>
    <definedName name="ASD" localSheetId="7">[9]P840!#REF!</definedName>
    <definedName name="ASD">[9]P840!#REF!</definedName>
    <definedName name="asdf" localSheetId="4">'[10]2011 Financials'!#REF!</definedName>
    <definedName name="asdf" localSheetId="6">'[10]2011 Financials'!#REF!</definedName>
    <definedName name="asdf" localSheetId="8">'[10]2011 Financials'!#REF!</definedName>
    <definedName name="asdf" localSheetId="5">'[10]2011 Financials'!#REF!</definedName>
    <definedName name="asdf" localSheetId="7">'[10]2011 Financials'!#REF!</definedName>
    <definedName name="asdf">'[10]2011 Financials'!#REF!</definedName>
    <definedName name="assumptions">[11]Assumptions!$E$8:$I$25</definedName>
    <definedName name="b" localSheetId="6">#REF!</definedName>
    <definedName name="b" localSheetId="8">#REF!</definedName>
    <definedName name="b" localSheetId="5">#REF!</definedName>
    <definedName name="b" localSheetId="7">#REF!</definedName>
    <definedName name="b">#REF!</definedName>
    <definedName name="B1_Investments">'[1]O-1 Other Payables'!#REF!</definedName>
    <definedName name="BackupDir">[6]Lookup!#REF!</definedName>
    <definedName name="base_charge">[7]Dashboard!$D$101:$H$107</definedName>
    <definedName name="BaseYear">[12]Summary!$C$7</definedName>
    <definedName name="Beg_Bal" localSheetId="6">#REF!</definedName>
    <definedName name="Beg_Bal" localSheetId="8">#REF!</definedName>
    <definedName name="Beg_Bal" localSheetId="5">#REF!</definedName>
    <definedName name="Beg_Bal" localSheetId="7">#REF!</definedName>
    <definedName name="Beg_Bal">#REF!</definedName>
    <definedName name="biz_query" localSheetId="4">[13]Sheet1!#REF!</definedName>
    <definedName name="biz_query" localSheetId="6">[13]Sheet1!#REF!</definedName>
    <definedName name="biz_query" localSheetId="8">[13]Sheet1!#REF!</definedName>
    <definedName name="biz_query" localSheetId="5">[13]Sheet1!#REF!</definedName>
    <definedName name="biz_query" localSheetId="7">[13]Sheet1!#REF!</definedName>
    <definedName name="biz_query">[13]Sheet1!#REF!</definedName>
    <definedName name="Btear105">'[14]Debt-WWTP 2014 Input'!$B$5</definedName>
    <definedName name="Btear1055" localSheetId="6">#REF!</definedName>
    <definedName name="Btear1055" localSheetId="8">#REF!</definedName>
    <definedName name="Btear1055" localSheetId="5">#REF!</definedName>
    <definedName name="Btear1055" localSheetId="7">#REF!</definedName>
    <definedName name="Btear1055">#REF!</definedName>
    <definedName name="btear4">[15]Input!$B$5</definedName>
    <definedName name="BudYear">2014</definedName>
    <definedName name="BYear">'[16].Menu'!$E$2</definedName>
    <definedName name="BYear1">'[17]WWTP-Red-Debt-10y'!$B$1</definedName>
    <definedName name="Byear101" localSheetId="6">#REF!</definedName>
    <definedName name="Byear101" localSheetId="8">#REF!</definedName>
    <definedName name="Byear101" localSheetId="5">#REF!</definedName>
    <definedName name="Byear101" localSheetId="7">#REF!</definedName>
    <definedName name="Byear101">#REF!</definedName>
    <definedName name="Byear102" localSheetId="6">#REF!</definedName>
    <definedName name="Byear102" localSheetId="8">#REF!</definedName>
    <definedName name="Byear102" localSheetId="5">#REF!</definedName>
    <definedName name="Byear102" localSheetId="7">#REF!</definedName>
    <definedName name="Byear102">#REF!</definedName>
    <definedName name="Byear103">'[14]Debt-Collection 2014 Input'!$B$5</definedName>
    <definedName name="Byear104">'[14]Debt-Collection2025 Input'!$B$6</definedName>
    <definedName name="Byear106">'[14]Debt-WWTP 2015-2024 Input'!$B$5</definedName>
    <definedName name="byear107">'[14]Debt-WWTP 2025 Input'!$B$5</definedName>
    <definedName name="BYear108">'[14]Debt- Distribution 2014 Input'!$B$5</definedName>
    <definedName name="BYear109">'[14]Debt- Distrib 2015-2024 Input'!$B$5</definedName>
    <definedName name="Byear110">'[14]Debt- Distrib 2025 Input'!$B$5</definedName>
    <definedName name="Byear111">'[14]Debt- Water Treatment2014 Input'!$B$5</definedName>
    <definedName name="Byear112">'[14]Debt-Water Treat 2015-2024Input'!$B$6</definedName>
    <definedName name="Byear113">'[14]Debt-WTP 2025 Input'!$B$6</definedName>
    <definedName name="byear12">[18]Input!$B$5</definedName>
    <definedName name="Byear13">[15]Input!$B$5</definedName>
    <definedName name="byear2">[15]Input!$B$5</definedName>
    <definedName name="Byear20">[15]Input!$B$5</definedName>
    <definedName name="Byear2004">[15]Input!$B$5</definedName>
    <definedName name="Byear2014">[19]Input!$B$5</definedName>
    <definedName name="Byear21">[20]Input!$B$5</definedName>
    <definedName name="bYEAR24">[21]Input!$B$5</definedName>
    <definedName name="byear25">[21]Input!$B$5</definedName>
    <definedName name="byear26">[21]Input!$B$5</definedName>
    <definedName name="byear27">[21]Input!$B$5</definedName>
    <definedName name="Byear3">[22]Input!$B$5</definedName>
    <definedName name="byear30">[19]Input!$B$5</definedName>
    <definedName name="byear31">[19]Input!$B$5</definedName>
    <definedName name="byear35">[19]Input!$B$5</definedName>
    <definedName name="Byear40">[23]Input!$B$5</definedName>
    <definedName name="byear41">[23]Input!$B$5</definedName>
    <definedName name="byear42">[24]Input!$B$5</definedName>
    <definedName name="Byear45" localSheetId="6">#REF!</definedName>
    <definedName name="Byear45" localSheetId="8">#REF!</definedName>
    <definedName name="Byear45" localSheetId="5">#REF!</definedName>
    <definedName name="Byear45" localSheetId="7">#REF!</definedName>
    <definedName name="Byear45">#REF!</definedName>
    <definedName name="byear46" localSheetId="6">#REF!</definedName>
    <definedName name="byear46" localSheetId="8">#REF!</definedName>
    <definedName name="byear46" localSheetId="5">#REF!</definedName>
    <definedName name="byear46" localSheetId="7">#REF!</definedName>
    <definedName name="byear46">#REF!</definedName>
    <definedName name="byear47" localSheetId="6">#REF!</definedName>
    <definedName name="byear47" localSheetId="8">#REF!</definedName>
    <definedName name="byear47" localSheetId="5">#REF!</definedName>
    <definedName name="byear47" localSheetId="7">#REF!</definedName>
    <definedName name="byear47">#REF!</definedName>
    <definedName name="byear48">[25]Input!$B$5</definedName>
    <definedName name="byear50" localSheetId="6">#REF!</definedName>
    <definedName name="byear50" localSheetId="8">#REF!</definedName>
    <definedName name="byear50" localSheetId="5">#REF!</definedName>
    <definedName name="byear50" localSheetId="7">#REF!</definedName>
    <definedName name="byear50">#REF!</definedName>
    <definedName name="Byear51">[26]Input!$B$5</definedName>
    <definedName name="byear52" localSheetId="6">#REF!</definedName>
    <definedName name="byear52" localSheetId="8">#REF!</definedName>
    <definedName name="byear52" localSheetId="5">#REF!</definedName>
    <definedName name="byear52" localSheetId="7">#REF!</definedName>
    <definedName name="byear52">#REF!</definedName>
    <definedName name="Byear53" localSheetId="6">#REF!</definedName>
    <definedName name="Byear53" localSheetId="8">#REF!</definedName>
    <definedName name="Byear53" localSheetId="5">#REF!</definedName>
    <definedName name="Byear53" localSheetId="7">#REF!</definedName>
    <definedName name="Byear53">#REF!</definedName>
    <definedName name="byear54" localSheetId="6">#REF!</definedName>
    <definedName name="byear54" localSheetId="8">#REF!</definedName>
    <definedName name="byear54" localSheetId="5">#REF!</definedName>
    <definedName name="byear54" localSheetId="7">#REF!</definedName>
    <definedName name="byear54">#REF!</definedName>
    <definedName name="Byear55" localSheetId="6">#REF!</definedName>
    <definedName name="Byear55" localSheetId="8">#REF!</definedName>
    <definedName name="Byear55" localSheetId="5">#REF!</definedName>
    <definedName name="Byear55" localSheetId="7">#REF!</definedName>
    <definedName name="Byear55">#REF!</definedName>
    <definedName name="byear57" localSheetId="6">#REF!</definedName>
    <definedName name="byear57" localSheetId="8">#REF!</definedName>
    <definedName name="byear57" localSheetId="5">#REF!</definedName>
    <definedName name="byear57" localSheetId="7">#REF!</definedName>
    <definedName name="byear57">#REF!</definedName>
    <definedName name="byear59" localSheetId="6">#REF!</definedName>
    <definedName name="byear59" localSheetId="8">#REF!</definedName>
    <definedName name="byear59" localSheetId="5">#REF!</definedName>
    <definedName name="byear59" localSheetId="7">#REF!</definedName>
    <definedName name="byear59">#REF!</definedName>
    <definedName name="Byear6">[27]Input!$B$5</definedName>
    <definedName name="Byear60" localSheetId="6">#REF!</definedName>
    <definedName name="Byear60" localSheetId="8">#REF!</definedName>
    <definedName name="Byear60" localSheetId="5">#REF!</definedName>
    <definedName name="Byear60" localSheetId="7">#REF!</definedName>
    <definedName name="Byear60">#REF!</definedName>
    <definedName name="Byear7">[20]Input!$B$5</definedName>
    <definedName name="Byear70">[28]Input!$B$5</definedName>
    <definedName name="byear72">[29]Input!$B$5</definedName>
    <definedName name="Byear8">[22]Input!$B$5</definedName>
    <definedName name="Byear90">'[14]Debt-Collection Input 2015-2024'!$B$7</definedName>
    <definedName name="Capital_Deposits">#REF!</definedName>
    <definedName name="Capital_Fund">#REF!</definedName>
    <definedName name="Cash">#REF!</definedName>
    <definedName name="Category1" localSheetId="4">#REF!</definedName>
    <definedName name="Category1" localSheetId="6">#REF!</definedName>
    <definedName name="Category1" localSheetId="8">#REF!</definedName>
    <definedName name="Category1" localSheetId="5">#REF!</definedName>
    <definedName name="Category1" localSheetId="7">#REF!</definedName>
    <definedName name="Category1">#REF!</definedName>
    <definedName name="Category2" localSheetId="4">#REF!</definedName>
    <definedName name="Category2" localSheetId="6">#REF!</definedName>
    <definedName name="Category2" localSheetId="8">#REF!</definedName>
    <definedName name="Category2" localSheetId="5">#REF!</definedName>
    <definedName name="Category2" localSheetId="7">#REF!</definedName>
    <definedName name="Category2">#REF!</definedName>
    <definedName name="Category3" localSheetId="4">#REF!</definedName>
    <definedName name="Category3" localSheetId="6">#REF!</definedName>
    <definedName name="Category3" localSheetId="8">#REF!</definedName>
    <definedName name="Category3" localSheetId="5">#REF!</definedName>
    <definedName name="Category3" localSheetId="7">#REF!</definedName>
    <definedName name="Category3">#REF!</definedName>
    <definedName name="Category4" localSheetId="4">#REF!</definedName>
    <definedName name="Category4" localSheetId="6">#REF!</definedName>
    <definedName name="Category4" localSheetId="8">#REF!</definedName>
    <definedName name="Category4" localSheetId="5">#REF!</definedName>
    <definedName name="Category4" localSheetId="7">#REF!</definedName>
    <definedName name="Category4">#REF!</definedName>
    <definedName name="Changes">[30]Sheet1!$D$242:$D$244</definedName>
    <definedName name="Choices">'[31]Dropdown choices'!$A$2:$A$7</definedName>
    <definedName name="_xlnm.Criteria" localSheetId="4">'[32]pop&amp;infl'!#REF!</definedName>
    <definedName name="_xlnm.Criteria" localSheetId="6">'[32]pop&amp;infl'!#REF!</definedName>
    <definedName name="_xlnm.Criteria" localSheetId="8">'[32]pop&amp;infl'!#REF!</definedName>
    <definedName name="_xlnm.Criteria" localSheetId="5">'[32]pop&amp;infl'!#REF!</definedName>
    <definedName name="_xlnm.Criteria" localSheetId="7">'[32]pop&amp;infl'!#REF!</definedName>
    <definedName name="_xlnm.Criteria">'[32]pop&amp;infl'!#REF!</definedName>
    <definedName name="Criteria_MI" localSheetId="4">'[32]pop&amp;infl'!#REF!</definedName>
    <definedName name="Criteria_MI" localSheetId="6">'[32]pop&amp;infl'!#REF!</definedName>
    <definedName name="Criteria_MI" localSheetId="8">'[32]pop&amp;infl'!#REF!</definedName>
    <definedName name="Criteria_MI" localSheetId="5">'[32]pop&amp;infl'!#REF!</definedName>
    <definedName name="Criteria_MI" localSheetId="7">'[32]pop&amp;infl'!#REF!</definedName>
    <definedName name="Criteria_MI">'[32]pop&amp;infl'!#REF!</definedName>
    <definedName name="Cum_Int" localSheetId="6">#REF!</definedName>
    <definedName name="Cum_Int" localSheetId="8">#REF!</definedName>
    <definedName name="Cum_Int" localSheetId="5">#REF!</definedName>
    <definedName name="Cum_Int" localSheetId="7">#REF!</definedName>
    <definedName name="Cum_Int">#REF!</definedName>
    <definedName name="D1_Taxes_Receivable">'[1]O-1 Other Payables'!#REF!</definedName>
    <definedName name="dashboard_years">[5]Dashboard!$C$22:$H$22</definedName>
    <definedName name="Data" localSheetId="6">#REF!</definedName>
    <definedName name="Data" localSheetId="8">#REF!</definedName>
    <definedName name="Data" localSheetId="5">#REF!</definedName>
    <definedName name="Data" localSheetId="7">#REF!</definedName>
    <definedName name="Data">#REF!</definedName>
    <definedName name="_xlnm.Database" localSheetId="4">'[32]pop&amp;infl'!#REF!</definedName>
    <definedName name="_xlnm.Database" localSheetId="6">'[32]pop&amp;infl'!#REF!</definedName>
    <definedName name="_xlnm.Database" localSheetId="8">'[32]pop&amp;infl'!#REF!</definedName>
    <definedName name="_xlnm.Database" localSheetId="5">'[32]pop&amp;infl'!#REF!</definedName>
    <definedName name="_xlnm.Database" localSheetId="7">'[32]pop&amp;infl'!#REF!</definedName>
    <definedName name="_xlnm.Database">'[32]pop&amp;infl'!#REF!</definedName>
    <definedName name="Database_MI" localSheetId="4">'[32]pop&amp;infl'!#REF!</definedName>
    <definedName name="Database_MI" localSheetId="6">'[32]pop&amp;infl'!#REF!</definedName>
    <definedName name="Database_MI" localSheetId="8">'[32]pop&amp;infl'!#REF!</definedName>
    <definedName name="Database_MI" localSheetId="5">'[32]pop&amp;infl'!#REF!</definedName>
    <definedName name="Database_MI" localSheetId="7">'[32]pop&amp;infl'!#REF!</definedName>
    <definedName name="Database_MI">'[32]pop&amp;infl'!#REF!</definedName>
    <definedName name="DB_INSTANCE">[6]Lookup!$O$17</definedName>
    <definedName name="dd">[33]Lookup!$Y$4</definedName>
    <definedName name="DeferAmt" localSheetId="4">[34]AFE!#REF!</definedName>
    <definedName name="DeferAmt" localSheetId="6">'[35]Master 2'!#REF!</definedName>
    <definedName name="DeferAmt" localSheetId="8">'[35]Master 2'!#REF!</definedName>
    <definedName name="DeferAmt" localSheetId="5">'[35]Master 2'!#REF!</definedName>
    <definedName name="DeferAmt" localSheetId="7">'[35]Master 2'!#REF!</definedName>
    <definedName name="DeferAmt">'[35]Master 2'!#REF!</definedName>
    <definedName name="Deferred_Revenue">#REF!</definedName>
    <definedName name="Development_Type">'[4]Rcvd 2012-2014 AA'!$F$2:$F$2194</definedName>
    <definedName name="Development_Type_NoDrain">'[4]2012-2014 AA NO DRAINAGE'!$E$2:$E$1727</definedName>
    <definedName name="dgdfg" hidden="1">#REF!</definedName>
    <definedName name="DiscountRate">[12]Summary!$C$8</definedName>
    <definedName name="DOLLARS_THOUSANDS" localSheetId="4">'[36]GL as of Jan 16th for Dec 2013'!$C$1:$F$65536,'[36]GL as of Jan 16th for Dec 2013'!$I$1:$I$65536,'[36]GL as of Jan 16th for Dec 2013'!$N$1:$AG$65536</definedName>
    <definedName name="DOLLARS_THOUSANDS">'[37]GL as of Jan 16th for Dec 2013'!$C$1:$F$65536,'[37]GL as of Jan 16th for Dec 2013'!$I$1:$I$65536,'[37]GL as of Jan 16th for Dec 2013'!$N$1:$AG$65536</definedName>
    <definedName name="DOLLARS_THOUSANDS_Label" localSheetId="4">#REF!</definedName>
    <definedName name="DOLLARS_THOUSANDS_Label" localSheetId="6">#REF!</definedName>
    <definedName name="DOLLARS_THOUSANDS_Label" localSheetId="8">#REF!</definedName>
    <definedName name="DOLLARS_THOUSANDS_Label" localSheetId="5">#REF!</definedName>
    <definedName name="DOLLARS_THOUSANDS_Label" localSheetId="7">#REF!</definedName>
    <definedName name="DOLLARS_THOUSANDS_Label">#REF!</definedName>
    <definedName name="Drivers">'[38]Rating Scales'!$M$6:$M$17</definedName>
    <definedName name="Due_To_From">#REF!</definedName>
    <definedName name="Due_To_Other_Funds">#REF!</definedName>
    <definedName name="E1_Senior_Govt1">'[1]O-1 Other Payables'!#REF!</definedName>
    <definedName name="E2_Senior_Govt2">'[1]O-1 Other Payables'!#REF!</definedName>
    <definedName name="ECA">'[1]O-1 Other Payables'!#REF!</definedName>
    <definedName name="ECA_External">'[1]O-1 Other Payables'!#REF!</definedName>
    <definedName name="Employee_Benefit_Liability">#REF!</definedName>
    <definedName name="End_Bal" localSheetId="6">#REF!</definedName>
    <definedName name="End_Bal" localSheetId="8">#REF!</definedName>
    <definedName name="End_Bal" localSheetId="5">#REF!</definedName>
    <definedName name="End_Bal" localSheetId="7">#REF!</definedName>
    <definedName name="End_Bal">#REF!</definedName>
    <definedName name="EndRow" localSheetId="6">#REF!</definedName>
    <definedName name="EndRow" localSheetId="8">#REF!</definedName>
    <definedName name="EndRow" localSheetId="5">#REF!</definedName>
    <definedName name="EndRow" localSheetId="7">#REF!</definedName>
    <definedName name="EndRow">#REF!</definedName>
    <definedName name="Equity_In_Fixed_Assets">#REF!</definedName>
    <definedName name="ExportDir">[6]Lookup!#REF!</definedName>
    <definedName name="Extent_Rating" localSheetId="4">'[3]Rating Scales'!#REF!</definedName>
    <definedName name="Extent_Rating" localSheetId="6">'[3]Rating Scales'!#REF!</definedName>
    <definedName name="Extent_Rating" localSheetId="8">'[3]Rating Scales'!#REF!</definedName>
    <definedName name="Extent_Rating" localSheetId="5">'[3]Rating Scales'!#REF!</definedName>
    <definedName name="Extent_Rating" localSheetId="7">'[3]Rating Scales'!#REF!</definedName>
    <definedName name="Extent_Rating">'[3]Rating Scales'!#REF!</definedName>
    <definedName name="Extent_Ratings">'[38]Rating Scales'!$H$6:$I$10</definedName>
    <definedName name="Extent_Scale">'[38]Rating Scales'!$H$6:$H$10</definedName>
    <definedName name="ExteralData_TotalValue_IND2013">'[4]Calculated DA Values'!$D$2</definedName>
    <definedName name="ExteralData_TotalValue_IND2014">'[4]Calculated DA Values'!$D$7</definedName>
    <definedName name="Extra_Pay" localSheetId="6">#REF!</definedName>
    <definedName name="Extra_Pay" localSheetId="8">#REF!</definedName>
    <definedName name="Extra_Pay" localSheetId="5">#REF!</definedName>
    <definedName name="Extra_Pay" localSheetId="7">#REF!</definedName>
    <definedName name="Extra_Pay">#REF!</definedName>
    <definedName name="_xlnm.Extract" localSheetId="4">'[32]pop&amp;infl'!#REF!</definedName>
    <definedName name="_xlnm.Extract" localSheetId="6">'[32]pop&amp;infl'!#REF!</definedName>
    <definedName name="_xlnm.Extract" localSheetId="8">'[32]pop&amp;infl'!#REF!</definedName>
    <definedName name="_xlnm.Extract" localSheetId="5">'[32]pop&amp;infl'!#REF!</definedName>
    <definedName name="_xlnm.Extract" localSheetId="7">'[32]pop&amp;infl'!#REF!</definedName>
    <definedName name="_xlnm.Extract">'[32]pop&amp;infl'!#REF!</definedName>
    <definedName name="Extract_MI" localSheetId="4">'[32]pop&amp;infl'!#REF!</definedName>
    <definedName name="Extract_MI" localSheetId="6">'[32]pop&amp;infl'!#REF!</definedName>
    <definedName name="Extract_MI" localSheetId="8">'[32]pop&amp;infl'!#REF!</definedName>
    <definedName name="Extract_MI" localSheetId="5">'[32]pop&amp;infl'!#REF!</definedName>
    <definedName name="Extract_MI" localSheetId="7">'[32]pop&amp;infl'!#REF!</definedName>
    <definedName name="Extract_MI">'[32]pop&amp;infl'!#REF!</definedName>
    <definedName name="F1_Oth_Receive1">'[1]O-1 Other Payables'!#REF!</definedName>
    <definedName name="F2_Oth_Receive2">'[1]O-1 Other Payables'!#REF!</definedName>
    <definedName name="F3_Oth_Receive3">'[1]O-1 Other Payables'!#REF!</definedName>
    <definedName name="F4_Oth_Receive4">'[1]O-1 Other Payables'!#REF!</definedName>
    <definedName name="fdfsfkjsd" localSheetId="4">'[36]GL as of Jan 16th for Dec 2013'!#REF!,'[36]GL as of Jan 16th for Dec 2013'!#REF!,'[36]GL as of Jan 16th for Dec 2013'!#REF!</definedName>
    <definedName name="fdfsfkjsd" localSheetId="6">'[36]GL as of Jan 16th for Dec 2013'!#REF!,'[36]GL as of Jan 16th for Dec 2013'!#REF!,'[36]GL as of Jan 16th for Dec 2013'!#REF!</definedName>
    <definedName name="fdfsfkjsd" localSheetId="8">'[36]GL as of Jan 16th for Dec 2013'!#REF!,'[36]GL as of Jan 16th for Dec 2013'!#REF!,'[36]GL as of Jan 16th for Dec 2013'!#REF!</definedName>
    <definedName name="fdfsfkjsd" localSheetId="5">'[36]GL as of Jan 16th for Dec 2013'!#REF!,'[36]GL as of Jan 16th for Dec 2013'!#REF!,'[36]GL as of Jan 16th for Dec 2013'!#REF!</definedName>
    <definedName name="fdfsfkjsd" localSheetId="7">'[36]GL as of Jan 16th for Dec 2013'!#REF!,'[36]GL as of Jan 16th for Dec 2013'!#REF!,'[36]GL as of Jan 16th for Dec 2013'!#REF!</definedName>
    <definedName name="fdfsfkjsd">'[36]GL as of Jan 16th for Dec 2013'!#REF!,'[36]GL as of Jan 16th for Dec 2013'!#REF!,'[36]GL as of Jan 16th for Dec 2013'!#REF!</definedName>
    <definedName name="Field_Criteria">[6]Lookup!$J$17:$J$18</definedName>
    <definedName name="Fiscal_Year">'[1]O-1 Other Payables'!$B$6</definedName>
    <definedName name="FISYEAR" localSheetId="4">#REF!</definedName>
    <definedName name="FISYEAR" localSheetId="6">#REF!</definedName>
    <definedName name="FISYEAR" localSheetId="8">#REF!</definedName>
    <definedName name="FISYEAR" localSheetId="5">#REF!</definedName>
    <definedName name="FISYEAR" localSheetId="7">#REF!</definedName>
    <definedName name="FISYEAR">#REF!</definedName>
    <definedName name="Fixed_Assets">#REF!</definedName>
    <definedName name="Full_Print" localSheetId="6">#REF!</definedName>
    <definedName name="Full_Print" localSheetId="8">#REF!</definedName>
    <definedName name="Full_Print" localSheetId="5">#REF!</definedName>
    <definedName name="Full_Print" localSheetId="7">#REF!</definedName>
    <definedName name="Full_Print">#REF!</definedName>
    <definedName name="functions1">'[5]Regional Allocation'!$D$172:$F$172</definedName>
    <definedName name="functions2">'[5]Regional Allocation'!$I$172:$J$172</definedName>
    <definedName name="FutureIn">#REF!</definedName>
    <definedName name="fy">'[39]X-1-1'!$AG$2</definedName>
    <definedName name="GF_HA_Indus_2019">'[17]Revenue Greenfield'!$F$51</definedName>
    <definedName name="GF_Ha_RES_2019">'[17]Revenue Greenfield'!$F$50</definedName>
    <definedName name="gjg" hidden="1">#REF!</definedName>
    <definedName name="GLBU_Lookup">[6]Lookup!$Q$4:$Q$6</definedName>
    <definedName name="H1_Oth_Cur_Asset">'[1]O-1 Other Payables'!#REF!</definedName>
    <definedName name="HAnalysisType">'[40]Journal Entry'!#REF!</definedName>
    <definedName name="Header">#REF!</definedName>
    <definedName name="Header_Row" localSheetId="6">ROW(#REF!)</definedName>
    <definedName name="Header_Row" localSheetId="8">ROW(#REF!)</definedName>
    <definedName name="Header_Row" localSheetId="5">ROW(#REF!)</definedName>
    <definedName name="Header_Row" localSheetId="7">ROW(#REF!)</definedName>
    <definedName name="Header_Row">ROW(#REF!)</definedName>
    <definedName name="HLedger">'[40]Journal Entry'!#REF!</definedName>
    <definedName name="i" localSheetId="6">#REF!</definedName>
    <definedName name="i" localSheetId="8">#REF!</definedName>
    <definedName name="i" localSheetId="5">#REF!</definedName>
    <definedName name="i" localSheetId="7">#REF!</definedName>
    <definedName name="i">#REF!</definedName>
    <definedName name="Int" localSheetId="6">#REF!</definedName>
    <definedName name="Int" localSheetId="8">#REF!</definedName>
    <definedName name="Int" localSheetId="5">#REF!</definedName>
    <definedName name="Int" localSheetId="7">#REF!</definedName>
    <definedName name="Int">#REF!</definedName>
    <definedName name="Int_Rate">[41]Model!$F$15</definedName>
    <definedName name="Intercompany">[39]Balance_Sheet!$D$305</definedName>
    <definedName name="Intercompany_1">#REF!</definedName>
    <definedName name="Interest_Rate" localSheetId="6">#REF!</definedName>
    <definedName name="Interest_Rate" localSheetId="8">#REF!</definedName>
    <definedName name="Interest_Rate" localSheetId="5">#REF!</definedName>
    <definedName name="Interest_Rate" localSheetId="7">#REF!</definedName>
    <definedName name="Interest_Rate">#REF!</definedName>
    <definedName name="Inventories_Mat_Sup">#REF!</definedName>
    <definedName name="Investments">#REF!</definedName>
    <definedName name="IS_O" localSheetId="4">'[36]GL as of Jan 16th for Dec 2013'!#REF!</definedName>
    <definedName name="IS_O" localSheetId="6">'[37]GL as of Jan 16th for Dec 2013'!#REF!</definedName>
    <definedName name="IS_O" localSheetId="8">'[37]GL as of Jan 16th for Dec 2013'!#REF!</definedName>
    <definedName name="IS_O" localSheetId="5">'[37]GL as of Jan 16th for Dec 2013'!#REF!</definedName>
    <definedName name="IS_O" localSheetId="7">'[37]GL as of Jan 16th for Dec 2013'!#REF!</definedName>
    <definedName name="IS_O">'[37]GL as of Jan 16th for Dec 2013'!#REF!</definedName>
    <definedName name="IS_O_HIDE" localSheetId="4">'[36]GL as of Jan 16th for Dec 2013'!#REF!,'[36]GL as of Jan 16th for Dec 2013'!#REF!,'[36]GL as of Jan 16th for Dec 2013'!#REF!</definedName>
    <definedName name="IS_O_HIDE" localSheetId="6">'[37]GL as of Jan 16th for Dec 2013'!#REF!,'[37]GL as of Jan 16th for Dec 2013'!#REF!,'[37]GL as of Jan 16th for Dec 2013'!#REF!</definedName>
    <definedName name="IS_O_HIDE" localSheetId="8">'[37]GL as of Jan 16th for Dec 2013'!#REF!,'[37]GL as of Jan 16th for Dec 2013'!#REF!,'[37]GL as of Jan 16th for Dec 2013'!#REF!</definedName>
    <definedName name="IS_O_HIDE" localSheetId="5">'[37]GL as of Jan 16th for Dec 2013'!#REF!,'[37]GL as of Jan 16th for Dec 2013'!#REF!,'[37]GL as of Jan 16th for Dec 2013'!#REF!</definedName>
    <definedName name="IS_O_HIDE" localSheetId="7">'[37]GL as of Jan 16th for Dec 2013'!#REF!,'[37]GL as of Jan 16th for Dec 2013'!#REF!,'[37]GL as of Jan 16th for Dec 2013'!#REF!</definedName>
    <definedName name="IS_O_HIDE">'[37]GL as of Jan 16th for Dec 2013'!#REF!,'[37]GL as of Jan 16th for Dec 2013'!#REF!,'[37]GL as of Jan 16th for Dec 2013'!#REF!</definedName>
    <definedName name="j" localSheetId="6">#REF!</definedName>
    <definedName name="j" localSheetId="8">#REF!</definedName>
    <definedName name="j" localSheetId="5">#REF!</definedName>
    <definedName name="j" localSheetId="7">#REF!</definedName>
    <definedName name="j">#REF!</definedName>
    <definedName name="J1_Long_Term_Receiv">'[1]O-1 Other Payables'!#REF!</definedName>
    <definedName name="klk" localSheetId="4">#REF!</definedName>
    <definedName name="klk" localSheetId="6">#REF!</definedName>
    <definedName name="klk" localSheetId="8">#REF!</definedName>
    <definedName name="klk" localSheetId="5">#REF!</definedName>
    <definedName name="klk" localSheetId="7">#REF!</definedName>
    <definedName name="klk">#REF!</definedName>
    <definedName name="l" localSheetId="6">[42]loan!#REF!</definedName>
    <definedName name="l" localSheetId="8">[42]loan!#REF!</definedName>
    <definedName name="l" localSheetId="5">[42]loan!#REF!</definedName>
    <definedName name="l" localSheetId="7">[42]loan!#REF!</definedName>
    <definedName name="l">[42]loan!#REF!</definedName>
    <definedName name="Land_Held_Mun">#REF!</definedName>
    <definedName name="Land_Inventory">#REF!</definedName>
    <definedName name="Last_Row" localSheetId="1">IF([0]!Values_Entered,[0]!Header_Row+[43]!_2000_stmcap,[0]!Header_Row)</definedName>
    <definedName name="Last_Row" localSheetId="2">IF([0]!Values_Entered,[0]!Header_Row+[43]!_2000_stmcap,[0]!Header_Row)</definedName>
    <definedName name="Last_Row" localSheetId="6">#N/A</definedName>
    <definedName name="Last_Row" localSheetId="8">#N/A</definedName>
    <definedName name="Last_Row" localSheetId="5">#N/A</definedName>
    <definedName name="Last_Row" localSheetId="7">#N/A</definedName>
    <definedName name="Last_Row" localSheetId="9">IF([0]!Values_Entered,[0]!Header_Row+[43]!_2000_stmcap,[0]!Header_Row)</definedName>
    <definedName name="Last_Row">IF(Values_Entered,Header_Row+[43]!_2000_stmcap,Header_Row)</definedName>
    <definedName name="LastFileName">[6]Lookup!#REF!</definedName>
    <definedName name="Layout">[44]Sheet1!$AA$16</definedName>
    <definedName name="Ledger_Lookup">[6]Lookup!$J$4:$J$8</definedName>
    <definedName name="Likelihood_Ratings">'[38]Rating Scales'!$J$6:$K$10</definedName>
    <definedName name="Likelihood_Scale">'[38]Rating Scales'!$J$6:$J$10</definedName>
    <definedName name="Linked_Cell">[2]Sheet2!$B$1</definedName>
    <definedName name="Loan_Amount" localSheetId="6">#REF!</definedName>
    <definedName name="Loan_Amount" localSheetId="8">#REF!</definedName>
    <definedName name="Loan_Amount" localSheetId="5">#REF!</definedName>
    <definedName name="Loan_Amount" localSheetId="7">#REF!</definedName>
    <definedName name="Loan_Amount">#REF!</definedName>
    <definedName name="Loan_Start" localSheetId="6">#REF!</definedName>
    <definedName name="Loan_Start" localSheetId="8">#REF!</definedName>
    <definedName name="Loan_Start" localSheetId="5">#REF!</definedName>
    <definedName name="Loan_Start" localSheetId="7">#REF!</definedName>
    <definedName name="Loan_Start">#REF!</definedName>
    <definedName name="Loan_Years" localSheetId="6">#REF!</definedName>
    <definedName name="Loan_Years" localSheetId="8">#REF!</definedName>
    <definedName name="Loan_Years" localSheetId="5">#REF!</definedName>
    <definedName name="Loan_Years" localSheetId="7">#REF!</definedName>
    <definedName name="Loan_Years">#REF!</definedName>
    <definedName name="Long_Term_Debt">#REF!</definedName>
    <definedName name="Long_Term_Receivables">#REF!</definedName>
    <definedName name="m" localSheetId="6">#REF!</definedName>
    <definedName name="m" localSheetId="8">#REF!</definedName>
    <definedName name="m" localSheetId="5">#REF!</definedName>
    <definedName name="m" localSheetId="7">#REF!</definedName>
    <definedName name="m">#REF!</definedName>
    <definedName name="M1_Oth_LT_Assets1">'[1]O-1 Other Payables'!#REF!</definedName>
    <definedName name="M2_Oth_LT_Assets2">'[1]O-1 Other Payables'!#REF!</definedName>
    <definedName name="Max_Point">'[45]Weighting Scale'!$D$6</definedName>
    <definedName name="meter_size">[7]Dashboard!$B$101:$B$107</definedName>
    <definedName name="n" localSheetId="6">'[8]Ver 1 - Loan beg 2009'!#REF!</definedName>
    <definedName name="n" localSheetId="8">'[8]Ver 1 - Loan beg 2009'!#REF!</definedName>
    <definedName name="n" localSheetId="5">'[8]Ver 1 - Loan beg 2009'!#REF!</definedName>
    <definedName name="n" localSheetId="7">'[8]Ver 1 - Loan beg 2009'!#REF!</definedName>
    <definedName name="n">'[8]Ver 1 - Loan beg 2009'!#REF!</definedName>
    <definedName name="ncf">[7]Dashboard!$C$89:$L$89</definedName>
    <definedName name="Need_Owners">'[38]Rating Scales'!$M$23:$M$29</definedName>
    <definedName name="New" localSheetId="4">#REF!</definedName>
    <definedName name="New" localSheetId="6">#REF!</definedName>
    <definedName name="New" localSheetId="8">#REF!</definedName>
    <definedName name="New" localSheetId="5">#REF!</definedName>
    <definedName name="New" localSheetId="7">#REF!</definedName>
    <definedName name="New">#REF!</definedName>
    <definedName name="NovemberOL" comment="j" localSheetId="4">'[46]AFE Jan 2013'!#REF!</definedName>
    <definedName name="NovemberOL" comment="j" localSheetId="6">'[46]AFE Jan 2013'!#REF!</definedName>
    <definedName name="NovemberOL" comment="j" localSheetId="8">'[46]AFE Jan 2013'!#REF!</definedName>
    <definedName name="NovemberOL" comment="j" localSheetId="5">'[46]AFE Jan 2013'!#REF!</definedName>
    <definedName name="NovemberOL" comment="j" localSheetId="7">'[46]AFE Jan 2013'!#REF!</definedName>
    <definedName name="NovemberOL" comment="j">'[46]AFE Jan 2013'!#REF!</definedName>
    <definedName name="Num_Pmt_Per_Year" localSheetId="6">#REF!</definedName>
    <definedName name="Num_Pmt_Per_Year" localSheetId="8">#REF!</definedName>
    <definedName name="Num_Pmt_Per_Year" localSheetId="5">#REF!</definedName>
    <definedName name="Num_Pmt_Per_Year" localSheetId="7">#REF!</definedName>
    <definedName name="Num_Pmt_Per_Year">#REF!</definedName>
    <definedName name="Number_of_Payments" localSheetId="6">MATCH(0.01,'input-debt-WCN-15'!End_Bal,-1)+1</definedName>
    <definedName name="Number_of_Payments" localSheetId="8">MATCH(0.01,'input-debt-WCN-25'!End_Bal,-1)+1</definedName>
    <definedName name="Number_of_Payments" localSheetId="5">MATCH(0.01,'input-debt-WDN-15'!End_Bal,-1)+1</definedName>
    <definedName name="Number_of_Payments" localSheetId="7">MATCH(0.01,'input-debt-WDN-25'!End_Bal,-1)+1</definedName>
    <definedName name="Number_of_Payments">MATCH(0.01,End_Bal,-1)+1</definedName>
    <definedName name="Nvs">40077.4082060185</definedName>
    <definedName name="NvsAnswerCol">"'[DR_2819534_2896289_RESERVES_CITYC_2007-12-31.xls]COCGL_NVSDRILL_JRNLS'!$A$7:$A$26"</definedName>
    <definedName name="NvsASD">"V2013-12-31"</definedName>
    <definedName name="NvsAutoDrillOk">"VN"</definedName>
    <definedName name="NvsElapsedTime">0.000787037031841464</definedName>
    <definedName name="NvsEndTime">41066.0906712963</definedName>
    <definedName name="NvsInstLang">"VENG"</definedName>
    <definedName name="NvsInstSpec">"%,FDEPTID,TCOC_DEPTID,N90988"</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"%,X,RZF..R00B,CZF..Comma [0]"</definedName>
    <definedName name="NvsPanelBusUnit">"V"</definedName>
    <definedName name="NvsPanelEffdt">"V2049-12-31"</definedName>
    <definedName name="NvsPanelSetid">"VSHARE"</definedName>
    <definedName name="NvsParentRef">"'[RESERVES_CITYC_2007-12-31.xls]Reserves'!$R$19"</definedName>
    <definedName name="NvsReqBU">"VCITYC"</definedName>
    <definedName name="NvsReqBUOnly">"VY"</definedName>
    <definedName name="NvsStyleNme">"844_nVision_stylesheet.xnv"</definedName>
    <definedName name="NvsTransLed">"VN"</definedName>
    <definedName name="NvsTreeASD">"V2013-12-31"</definedName>
    <definedName name="NvsValTbl.ACCOUNT">"GL_ACCOUNT_TBL"</definedName>
    <definedName name="NvsValTbl.BUSINESS_UNIT">"BUS_UNIT_TBL_GL"</definedName>
    <definedName name="NvsValTbl.CC_FUNDING">"CC_PRODUCT_TBL"</definedName>
    <definedName name="NvsValTbl.CHARTFIELD1">"CHARTFIELD1_TBL"</definedName>
    <definedName name="NvsValTbl.CHARTFIELD2">"CHARTFIELD2_TBL"</definedName>
    <definedName name="NvsValTbl.CURRENCY_CD">"CURRENCY_CD_TBL"</definedName>
    <definedName name="NvsValTbl.DEPTID">"DEPT_TBL"</definedName>
    <definedName name="NvsValTbl.FISCAL_YEAR">"CAL_DETP_FY_VW"</definedName>
    <definedName name="NvsValTbl.FUND_CODE">"FUND_TBL"</definedName>
    <definedName name="NvsValTbl.PRODUCT">"PRODUCT_TBL"</definedName>
    <definedName name="NvsValTbl.PROJECT_ID">"PROJECT"</definedName>
    <definedName name="NvsValTbl.SCENARIO">"BD_SCENARIO_TBL"</definedName>
    <definedName name="NvsValTbl.STATISTICS_CODE">"STAT_TBL"</definedName>
    <definedName name="o" localSheetId="6">#REF!</definedName>
    <definedName name="o" localSheetId="8">#REF!</definedName>
    <definedName name="o" localSheetId="5">#REF!</definedName>
    <definedName name="o" localSheetId="7">#REF!</definedName>
    <definedName name="o">#REF!</definedName>
    <definedName name="Obligations">#REF!</definedName>
    <definedName name="Opening_Balance_2014">[41]Model!$F$14</definedName>
    <definedName name="OPR" localSheetId="4">#REF!</definedName>
    <definedName name="OPR" localSheetId="6">#REF!</definedName>
    <definedName name="OPR" localSheetId="8">#REF!</definedName>
    <definedName name="OPR" localSheetId="5">#REF!</definedName>
    <definedName name="OPR" localSheetId="7">#REF!</definedName>
    <definedName name="OPR">#REF!</definedName>
    <definedName name="OprID">[47]Sheet1!$AA$15</definedName>
    <definedName name="Other_Current_Assets">#REF!</definedName>
    <definedName name="Other_Long_Term_Assets">#REF!</definedName>
    <definedName name="Other_Receivables">#REF!</definedName>
    <definedName name="overrides">[5]Dashboard!$C$25:$H$38</definedName>
    <definedName name="P" localSheetId="6">'[8]Ver 1 - Loan beg 2009'!#REF!</definedName>
    <definedName name="P" localSheetId="8">'[8]Ver 1 - Loan beg 2009'!#REF!</definedName>
    <definedName name="P" localSheetId="5">'[8]Ver 1 - Loan beg 2009'!#REF!</definedName>
    <definedName name="P" localSheetId="7">'[8]Ver 1 - Loan beg 2009'!#REF!</definedName>
    <definedName name="P">'[8]Ver 1 - Loan beg 2009'!#REF!</definedName>
    <definedName name="Pal_Workbook_GUID" hidden="1">"ZSQYUPYWIUQ1T7W87RPY5EB1"</definedName>
    <definedName name="Pay_Date" localSheetId="6">#REF!</definedName>
    <definedName name="Pay_Date" localSheetId="8">#REF!</definedName>
    <definedName name="Pay_Date" localSheetId="5">#REF!</definedName>
    <definedName name="Pay_Date" localSheetId="7">#REF!</definedName>
    <definedName name="Pay_Date">#REF!</definedName>
    <definedName name="Pay_Num" localSheetId="6">#REF!</definedName>
    <definedName name="Pay_Num" localSheetId="8">#REF!</definedName>
    <definedName name="Pay_Num" localSheetId="5">#REF!</definedName>
    <definedName name="Pay_Num" localSheetId="7">#REF!</definedName>
    <definedName name="Pay_Num">#REF!</definedName>
    <definedName name="Payment_Date" localSheetId="1">DATE(YEAR([0]!Loan_Start),MONTH([0]!Loan_Start)+[43]!_2000_stmcap,DAY([0]!Loan_Start))</definedName>
    <definedName name="Payment_Date" localSheetId="2">DATE(YEAR([0]!Loan_Start),MONTH([0]!Loan_Start)+[43]!_2000_stmcap,DAY([0]!Loan_Start))</definedName>
    <definedName name="Payment_Date" localSheetId="6">DATE(YEAR('input-debt-WCN-15'!Loan_Start),MONTH('input-debt-WCN-15'!Loan_Start)+[43]!_2000_stmcap,DAY('input-debt-WCN-15'!Loan_Start))</definedName>
    <definedName name="Payment_Date" localSheetId="8">DATE(YEAR('input-debt-WCN-25'!Loan_Start),MONTH('input-debt-WCN-25'!Loan_Start)+[43]!_2000_stmcap,DAY('input-debt-WCN-25'!Loan_Start))</definedName>
    <definedName name="Payment_Date" localSheetId="5">DATE(YEAR('input-debt-WDN-15'!Loan_Start),MONTH('input-debt-WDN-15'!Loan_Start)+[43]!_2000_stmcap,DAY('input-debt-WDN-15'!Loan_Start))</definedName>
    <definedName name="Payment_Date" localSheetId="7">DATE(YEAR('input-debt-WDN-25'!Loan_Start),MONTH('input-debt-WDN-25'!Loan_Start)+[43]!_2000_stmcap,DAY('input-debt-WDN-25'!Loan_Start))</definedName>
    <definedName name="Payment_Date" localSheetId="9">DATE(YEAR([0]!Loan_Start),MONTH([0]!Loan_Start)+[43]!_2000_stmcap,DAY([0]!Loan_Start))</definedName>
    <definedName name="Payment_Date">DATE(YEAR(Loan_Start),MONTH(Loan_Start)+[43]!_2000_stmcap,DAY(Loan_Start))</definedName>
    <definedName name="PED" localSheetId="4">#REF!</definedName>
    <definedName name="PED">#REF!</definedName>
    <definedName name="Pmt" localSheetId="6">'[8]Ver 1 - Loan beg 2009'!#REF!</definedName>
    <definedName name="Pmt" localSheetId="8">'[8]Ver 1 - Loan beg 2009'!#REF!</definedName>
    <definedName name="Pmt" localSheetId="5">'[8]Ver 1 - Loan beg 2009'!#REF!</definedName>
    <definedName name="Pmt" localSheetId="7">'[8]Ver 1 - Loan beg 2009'!#REF!</definedName>
    <definedName name="Pmt">'[8]Ver 1 - Loan beg 2009'!#REF!</definedName>
    <definedName name="POLICE">'[1]O-1 Other Payables'!#REF!</definedName>
    <definedName name="Princ" localSheetId="6">#REF!</definedName>
    <definedName name="Princ" localSheetId="8">#REF!</definedName>
    <definedName name="Princ" localSheetId="5">#REF!</definedName>
    <definedName name="Princ" localSheetId="7">#REF!</definedName>
    <definedName name="Princ">#REF!</definedName>
    <definedName name="_xlnm.Print_Area" localSheetId="4">'input-capital'!$A$5:$C$63</definedName>
    <definedName name="Print_Area_MI" localSheetId="6">#REF!</definedName>
    <definedName name="Print_Area_MI" localSheetId="8">#REF!</definedName>
    <definedName name="Print_Area_MI" localSheetId="5">#REF!</definedName>
    <definedName name="Print_Area_MI" localSheetId="7">#REF!</definedName>
    <definedName name="Print_Area_MI">#REF!</definedName>
    <definedName name="Print_Area_Reset" localSheetId="1">OFFSET([0]!Full_Print,0,0,capacity15!Last_Row)</definedName>
    <definedName name="Print_Area_Reset" localSheetId="2">OFFSET([0]!Full_Print,0,0,capacity25!Last_Row)</definedName>
    <definedName name="Print_Area_Reset" localSheetId="6">OFFSET('input-debt-WCN-15'!Full_Print,0,0,'input-debt-WCN-15'!Last_Row)</definedName>
    <definedName name="Print_Area_Reset" localSheetId="8">OFFSET('input-debt-WCN-25'!Full_Print,0,0,'input-debt-WCN-25'!Last_Row)</definedName>
    <definedName name="Print_Area_Reset" localSheetId="5">OFFSET('input-debt-WDN-15'!Full_Print,0,0,'input-debt-WDN-15'!Last_Row)</definedName>
    <definedName name="Print_Area_Reset" localSheetId="7">OFFSET('input-debt-WDN-25'!Full_Print,0,0,'input-debt-WDN-25'!Last_Row)</definedName>
    <definedName name="Print_Area_Reset" localSheetId="9">OFFSET([0]!Full_Print,0,0,recovery5!Last_Row)</definedName>
    <definedName name="Print_Area_Reset">OFFSET(Full_Print,0,0,Last_Row)</definedName>
    <definedName name="_xlnm.Print_Titles" localSheetId="4">'input-capital'!$3:$7</definedName>
    <definedName name="Print_Titles_MI" localSheetId="4">'[32]pop&amp;infl'!#REF!,'[32]pop&amp;infl'!$B$1:$B$65536</definedName>
    <definedName name="Print_Titles_MI" localSheetId="6">'[32]pop&amp;infl'!#REF!,'[32]pop&amp;infl'!$B$1:$B$65536</definedName>
    <definedName name="Print_Titles_MI" localSheetId="8">'[32]pop&amp;infl'!#REF!,'[32]pop&amp;infl'!$B$1:$B$65536</definedName>
    <definedName name="Print_Titles_MI" localSheetId="5">'[32]pop&amp;infl'!#REF!,'[32]pop&amp;infl'!$B$1:$B$65536</definedName>
    <definedName name="Print_Titles_MI" localSheetId="7">'[32]pop&amp;infl'!#REF!,'[32]pop&amp;infl'!$B$1:$B$65536</definedName>
    <definedName name="Print_Titles_MI">'[32]pop&amp;infl'!#REF!,'[32]pop&amp;infl'!$B$1:$B$65536</definedName>
    <definedName name="Product_Lookup">[6]Lookup!$AA$4:$AA$21</definedName>
    <definedName name="progname">[48]Balance_Sheet!#REF!</definedName>
    <definedName name="projection_per">[7]Dashboard!$C$84:$L$84</definedName>
    <definedName name="Provision_Site">#REF!</definedName>
    <definedName name="Q1_Senior_Govt_Payable">'[1]O-1 Other Payables'!#REF!</definedName>
    <definedName name="Q2_Senior_Govt_Payable2">'[1]O-1 Other Payables'!#REF!</definedName>
    <definedName name="rate_increase">[5]Dashboard!$C$13:$H$13</definedName>
    <definedName name="Rate_WSCL_2019">'[17]Revenue Greenfield'!$F$4</definedName>
    <definedName name="Rate_WTP_2019">'[17]Revenue Greenfield'!$F$7</definedName>
    <definedName name="Rate_WWTP_2019">'[17]Revenue Greenfield'!$F$3</definedName>
    <definedName name="RateHigh" localSheetId="4">#REF!</definedName>
    <definedName name="RateHigh" localSheetId="6">#REF!</definedName>
    <definedName name="RateHigh" localSheetId="8">#REF!</definedName>
    <definedName name="RateHigh" localSheetId="5">#REF!</definedName>
    <definedName name="RateHigh" localSheetId="7">#REF!</definedName>
    <definedName name="RateHigh">#REF!</definedName>
    <definedName name="RateLow" localSheetId="4">#REF!</definedName>
    <definedName name="RateLow" localSheetId="6">#REF!</definedName>
    <definedName name="RateLow" localSheetId="8">#REF!</definedName>
    <definedName name="RateLow" localSheetId="5">#REF!</definedName>
    <definedName name="RateLow" localSheetId="7">#REF!</definedName>
    <definedName name="RateLow">#REF!</definedName>
    <definedName name="Relative_Year_Paid">'[4]Rcvd 2012-2014 AA'!$I$2:$I$2194</definedName>
    <definedName name="Relative_Year_Paid_NoDrain">'[4]2012-2014 AA NO DRAINAGE'!$I$2:$I$1727</definedName>
    <definedName name="revenue_existing">[7]Dashboard!$C$86:$L$86</definedName>
    <definedName name="revenue_increase">[7]Dashboard!$C$87:$L$87</definedName>
    <definedName name="RID">'[39]X-1-1'!#REF!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ot_Cause">'[38]Rating Scales'!$R$6:$R$37</definedName>
    <definedName name="Row" localSheetId="4">#REF!</definedName>
    <definedName name="rr" localSheetId="6">'[8]Ver 1 - Loan beg 2009'!#REF!</definedName>
    <definedName name="rr" localSheetId="8">'[8]Ver 1 - Loan beg 2009'!#REF!</definedName>
    <definedName name="rr" localSheetId="5">'[8]Ver 1 - Loan beg 2009'!#REF!</definedName>
    <definedName name="rr" localSheetId="7">'[8]Ver 1 - Loan beg 2009'!#REF!</definedName>
    <definedName name="rr">'[8]Ver 1 - Loan beg 2009'!#REF!</definedName>
    <definedName name="s" localSheetId="6">#REF!</definedName>
    <definedName name="s" localSheetId="8">#REF!</definedName>
    <definedName name="s" localSheetId="5">#REF!</definedName>
    <definedName name="s" localSheetId="7">#REF!</definedName>
    <definedName name="s">#REF!</definedName>
    <definedName name="S1_Deferred_Revenue">'[1]O-1 Other Payables'!#REF!</definedName>
    <definedName name="Scenario_Lookup">[6]Lookup!$Y$4</definedName>
    <definedName name="Sched_Pay" localSheetId="6">#REF!</definedName>
    <definedName name="Sched_Pay" localSheetId="8">#REF!</definedName>
    <definedName name="Sched_Pay" localSheetId="5">#REF!</definedName>
    <definedName name="Sched_Pay" localSheetId="7">#REF!</definedName>
    <definedName name="Sched_Pay">#REF!</definedName>
    <definedName name="Scheduled_Extra_Payments" localSheetId="6">#REF!</definedName>
    <definedName name="Scheduled_Extra_Payments" localSheetId="8">#REF!</definedName>
    <definedName name="Scheduled_Extra_Payments" localSheetId="5">#REF!</definedName>
    <definedName name="Scheduled_Extra_Payments" localSheetId="7">#REF!</definedName>
    <definedName name="Scheduled_Extra_Payments">#REF!</definedName>
    <definedName name="Scheduled_Interest_Rate" localSheetId="6">#REF!</definedName>
    <definedName name="Scheduled_Interest_Rate" localSheetId="8">#REF!</definedName>
    <definedName name="Scheduled_Interest_Rate" localSheetId="5">#REF!</definedName>
    <definedName name="Scheduled_Interest_Rate" localSheetId="7">#REF!</definedName>
    <definedName name="Scheduled_Interest_Rate">#REF!</definedName>
    <definedName name="Scheduled_Monthly_Payment" localSheetId="6">#REF!</definedName>
    <definedName name="Scheduled_Monthly_Payment" localSheetId="8">#REF!</definedName>
    <definedName name="Scheduled_Monthly_Payment" localSheetId="5">#REF!</definedName>
    <definedName name="Scheduled_Monthly_Payment" localSheetId="7">#REF!</definedName>
    <definedName name="Scheduled_Monthly_Payment">#REF!</definedName>
    <definedName name="SCW_1">[49]Sheet1!$B$4</definedName>
    <definedName name="SCW_10">[49]Sheet1!$B$13</definedName>
    <definedName name="SCW_11">[49]Sheet1!$B$14</definedName>
    <definedName name="SCW_2">[49]Sheet1!$B$5</definedName>
    <definedName name="SCW_3">[49]Sheet1!$B$6</definedName>
    <definedName name="SCW_4">[49]Sheet1!$B$7</definedName>
    <definedName name="SCW_5">[49]Sheet1!$B$8</definedName>
    <definedName name="SCW_6">[49]Sheet1!$B$9</definedName>
    <definedName name="SCW_7">[49]Sheet1!$B$10</definedName>
    <definedName name="SCW_8">[49]Sheet1!$B$11</definedName>
    <definedName name="SCW_9">[49]Sheet1!$B$12</definedName>
    <definedName name="sdf" localSheetId="4">'[32]pop&amp;infl'!#REF!</definedName>
    <definedName name="sdf" localSheetId="6">'[32]pop&amp;infl'!#REF!</definedName>
    <definedName name="sdf" localSheetId="8">'[32]pop&amp;infl'!#REF!</definedName>
    <definedName name="sdf" localSheetId="5">'[32]pop&amp;infl'!#REF!</definedName>
    <definedName name="sdf" localSheetId="7">'[32]pop&amp;infl'!#REF!</definedName>
    <definedName name="sdf">'[32]pop&amp;infl'!#REF!</definedName>
    <definedName name="sdg" hidden="1">#REF!</definedName>
    <definedName name="Senior_Govt_Payables">#REF!</definedName>
    <definedName name="Senior_Govt_Receivables">#REF!</definedName>
    <definedName name="Severity_Ratings">'[38]Rating Scales'!$A$6:$G$10</definedName>
    <definedName name="Severity_Scale">'[38]Rating Scales'!$A$6:$A$10</definedName>
    <definedName name="SFD" localSheetId="4">#REF!</definedName>
    <definedName name="SFD" localSheetId="6">#REF!</definedName>
    <definedName name="SFD" localSheetId="8">#REF!</definedName>
    <definedName name="SFD" localSheetId="5">#REF!</definedName>
    <definedName name="SFD" localSheetId="7">#REF!</definedName>
    <definedName name="SFD">#REF!</definedName>
    <definedName name="SFDA" localSheetId="4">#REF!</definedName>
    <definedName name="SFDA" localSheetId="6">#REF!</definedName>
    <definedName name="SFDA" localSheetId="8">#REF!</definedName>
    <definedName name="SFDA" localSheetId="5">#REF!</definedName>
    <definedName name="SFDA" localSheetId="7">#REF!</definedName>
    <definedName name="SFDA">#REF!</definedName>
    <definedName name="SFV" localSheetId="4">#REF!</definedName>
    <definedName name="SFV" localSheetId="6">#REF!</definedName>
    <definedName name="SFV" localSheetId="8">#REF!</definedName>
    <definedName name="SFV" localSheetId="5">#REF!</definedName>
    <definedName name="SFV" localSheetId="7">#REF!</definedName>
    <definedName name="SFV">#REF!</definedName>
    <definedName name="SFVA" localSheetId="4">#REF!</definedName>
    <definedName name="SFVA" localSheetId="6">#REF!</definedName>
    <definedName name="SFVA" localSheetId="8">#REF!</definedName>
    <definedName name="SFVA" localSheetId="5">#REF!</definedName>
    <definedName name="SFVA" localSheetId="7">#REF!</definedName>
    <definedName name="SFVA">#REF!</definedName>
    <definedName name="Short_Term_Borrowings">#REF!</definedName>
    <definedName name="singlefamilyrate">[7]Dashboard!$C$85:$L$85</definedName>
    <definedName name="solver_adj" localSheetId="1" hidden="1">capacity15!$K$15</definedName>
    <definedName name="solver_adj" localSheetId="2" hidden="1">capacity25!$K$15</definedName>
    <definedName name="solver_adj" localSheetId="9" hidden="1">recovery5!$K$15</definedName>
    <definedName name="solver_cvg" localSheetId="1" hidden="1">0.0001</definedName>
    <definedName name="solver_cvg" localSheetId="2" hidden="1">0.0001</definedName>
    <definedName name="solver_cvg" localSheetId="9" hidden="1">0.0001</definedName>
    <definedName name="solver_drv" localSheetId="1" hidden="1">2</definedName>
    <definedName name="solver_drv" localSheetId="2" hidden="1">2</definedName>
    <definedName name="solver_drv" localSheetId="9" hidden="1">2</definedName>
    <definedName name="solver_eng" localSheetId="1" hidden="1">1</definedName>
    <definedName name="solver_eng" localSheetId="2" hidden="1">1</definedName>
    <definedName name="solver_eng" localSheetId="9" hidden="1">1</definedName>
    <definedName name="solver_est" localSheetId="1" hidden="1">1</definedName>
    <definedName name="solver_est" localSheetId="2" hidden="1">1</definedName>
    <definedName name="solver_est" localSheetId="9" hidden="1">1</definedName>
    <definedName name="solver_itr" localSheetId="1" hidden="1">2147483647</definedName>
    <definedName name="solver_itr" localSheetId="2" hidden="1">2147483647</definedName>
    <definedName name="solver_itr" localSheetId="9" hidden="1">2147483647</definedName>
    <definedName name="solver_mip" localSheetId="1" hidden="1">2147483647</definedName>
    <definedName name="solver_mip" localSheetId="2" hidden="1">2147483647</definedName>
    <definedName name="solver_mip" localSheetId="9" hidden="1">2147483647</definedName>
    <definedName name="solver_mni" localSheetId="1" hidden="1">30</definedName>
    <definedName name="solver_mni" localSheetId="2" hidden="1">30</definedName>
    <definedName name="solver_mni" localSheetId="9" hidden="1">30</definedName>
    <definedName name="solver_mrt" localSheetId="1" hidden="1">0.075</definedName>
    <definedName name="solver_mrt" localSheetId="2" hidden="1">0.075</definedName>
    <definedName name="solver_mrt" localSheetId="9" hidden="1">0.075</definedName>
    <definedName name="solver_msl" localSheetId="1" hidden="1">2</definedName>
    <definedName name="solver_msl" localSheetId="2" hidden="1">2</definedName>
    <definedName name="solver_msl" localSheetId="9" hidden="1">2</definedName>
    <definedName name="solver_neg" localSheetId="1" hidden="1">1</definedName>
    <definedName name="solver_neg" localSheetId="2" hidden="1">1</definedName>
    <definedName name="solver_neg" localSheetId="9" hidden="1">1</definedName>
    <definedName name="solver_nod" localSheetId="1" hidden="1">2147483647</definedName>
    <definedName name="solver_nod" localSheetId="2" hidden="1">2147483647</definedName>
    <definedName name="solver_nod" localSheetId="9" hidden="1">2147483647</definedName>
    <definedName name="solver_num" localSheetId="1" hidden="1">0</definedName>
    <definedName name="solver_num" localSheetId="2" hidden="1">0</definedName>
    <definedName name="solver_num" localSheetId="9" hidden="1">0</definedName>
    <definedName name="solver_nwt" localSheetId="1" hidden="1">1</definedName>
    <definedName name="solver_nwt" localSheetId="2" hidden="1">1</definedName>
    <definedName name="solver_nwt" localSheetId="9" hidden="1">1</definedName>
    <definedName name="solver_opt" localSheetId="1" hidden="1">capacity15!$L$7</definedName>
    <definedName name="solver_opt" localSheetId="2" hidden="1">capacity25!$L$7</definedName>
    <definedName name="solver_opt" localSheetId="9" hidden="1">recovery5!$L$7</definedName>
    <definedName name="solver_pre" localSheetId="1" hidden="1">0.000001</definedName>
    <definedName name="solver_pre" localSheetId="2" hidden="1">0.000001</definedName>
    <definedName name="solver_pre" localSheetId="9" hidden="1">0.000001</definedName>
    <definedName name="solver_rbv" localSheetId="1" hidden="1">2</definedName>
    <definedName name="solver_rbv" localSheetId="2" hidden="1">2</definedName>
    <definedName name="solver_rbv" localSheetId="9" hidden="1">2</definedName>
    <definedName name="solver_rlx" localSheetId="1" hidden="1">2</definedName>
    <definedName name="solver_rlx" localSheetId="2" hidden="1">2</definedName>
    <definedName name="solver_rlx" localSheetId="9" hidden="1">2</definedName>
    <definedName name="solver_rsd" localSheetId="1" hidden="1">0</definedName>
    <definedName name="solver_rsd" localSheetId="2" hidden="1">0</definedName>
    <definedName name="solver_rsd" localSheetId="9" hidden="1">0</definedName>
    <definedName name="solver_scl" localSheetId="1" hidden="1">2</definedName>
    <definedName name="solver_scl" localSheetId="2" hidden="1">2</definedName>
    <definedName name="solver_scl" localSheetId="9" hidden="1">2</definedName>
    <definedName name="solver_sho" localSheetId="1" hidden="1">2</definedName>
    <definedName name="solver_sho" localSheetId="2" hidden="1">2</definedName>
    <definedName name="solver_sho" localSheetId="9" hidden="1">2</definedName>
    <definedName name="solver_ssz" localSheetId="1" hidden="1">100</definedName>
    <definedName name="solver_ssz" localSheetId="2" hidden="1">100</definedName>
    <definedName name="solver_ssz" localSheetId="9" hidden="1">100</definedName>
    <definedName name="solver_tim" localSheetId="1" hidden="1">2147483647</definedName>
    <definedName name="solver_tim" localSheetId="2" hidden="1">2147483647</definedName>
    <definedName name="solver_tim" localSheetId="9" hidden="1">2147483647</definedName>
    <definedName name="solver_tol" localSheetId="1" hidden="1">0.01</definedName>
    <definedName name="solver_tol" localSheetId="2" hidden="1">0.01</definedName>
    <definedName name="solver_tol" localSheetId="9" hidden="1">0.01</definedName>
    <definedName name="solver_typ" localSheetId="1" hidden="1">3</definedName>
    <definedName name="solver_typ" localSheetId="2" hidden="1">3</definedName>
    <definedName name="solver_typ" localSheetId="9" hidden="1">3</definedName>
    <definedName name="solver_val" localSheetId="1" hidden="1">294667285.3</definedName>
    <definedName name="solver_val" localSheetId="2" hidden="1">294667285.3</definedName>
    <definedName name="solver_val" localSheetId="9" hidden="1">294667285.3</definedName>
    <definedName name="solver_ver" localSheetId="1" hidden="1">3</definedName>
    <definedName name="solver_ver" localSheetId="2" hidden="1">3</definedName>
    <definedName name="solver_ver" localSheetId="9" hidden="1">3</definedName>
    <definedName name="Source_Lookup">[6]Lookup!$L$4:$L$45</definedName>
    <definedName name="Sponsor">[31]Sheet1!$A$2:$A$3</definedName>
    <definedName name="STATCDE_Lookup">[6]Lookup!$S$4:$S$17</definedName>
    <definedName name="Stats_Elapsed">#REF!</definedName>
    <definedName name="Stats_End">#REF!</definedName>
    <definedName name="Stats_Inst_Counter">#REF!</definedName>
    <definedName name="Stats_Inst_Dir_Name">#REF!</definedName>
    <definedName name="Stats_Inst_File_Name">#REF!</definedName>
    <definedName name="Stats_Layout_Name">#REF!</definedName>
    <definedName name="Stats_OPR">#REF!</definedName>
    <definedName name="Stats_Req_BU">#REF!</definedName>
    <definedName name="Stats_RID">#REF!</definedName>
    <definedName name="Stats_SCN">#REF!</definedName>
    <definedName name="susan">'[39]X-1-1'!#REF!</definedName>
    <definedName name="SV_0">[49]Sheet1!$H$4</definedName>
    <definedName name="SV_1">[49]Sheet1!$H$5</definedName>
    <definedName name="SV_2">[49]Sheet1!$H$6</definedName>
    <definedName name="SV_3">[49]Sheet1!$H$7</definedName>
    <definedName name="SV_4">[49]Sheet1!$H$8</definedName>
    <definedName name="SV_5">[49]Sheet1!$H$9</definedName>
    <definedName name="sys_cip" localSheetId="4">[5]Dashboard!#REF!</definedName>
    <definedName name="sys_cip" localSheetId="6">[5]Dashboard!#REF!</definedName>
    <definedName name="sys_cip" localSheetId="8">[5]Dashboard!#REF!</definedName>
    <definedName name="sys_cip" localSheetId="5">[5]Dashboard!#REF!</definedName>
    <definedName name="sys_cip" localSheetId="7">[5]Dashboard!#REF!</definedName>
    <definedName name="sys_cip">[5]Dashboard!#REF!</definedName>
    <definedName name="sys_dollar">[7]Dashboard!$C$45:$G$45</definedName>
    <definedName name="sys_existing" localSheetId="4">[5]Dashboard!#REF!</definedName>
    <definedName name="sys_existing" localSheetId="6">[5]Dashboard!#REF!</definedName>
    <definedName name="sys_existing" localSheetId="8">[5]Dashboard!#REF!</definedName>
    <definedName name="sys_existing" localSheetId="5">[5]Dashboard!#REF!</definedName>
    <definedName name="sys_existing" localSheetId="7">[5]Dashboard!#REF!</definedName>
    <definedName name="sys_existing">[5]Dashboard!#REF!</definedName>
    <definedName name="sys_percent">[7]Dashboard!$C$42:$G$42</definedName>
    <definedName name="t" localSheetId="6">#REF!</definedName>
    <definedName name="t" localSheetId="8">#REF!</definedName>
    <definedName name="t" localSheetId="5">#REF!</definedName>
    <definedName name="t" localSheetId="7">#REF!</definedName>
    <definedName name="t">#REF!</definedName>
    <definedName name="Table_UniqueID">[4]TOOL_UID3!$F$2:$G$764</definedName>
    <definedName name="Table_UniqueID_NoDrain">[4]TOOL_UID_2!$A$1:$B$583</definedName>
    <definedName name="Taxes_Receivable">#REF!</definedName>
    <definedName name="Term">[41]Model!$F$16</definedName>
    <definedName name="Test" localSheetId="4">'[10]2011 Financials'!#REF!</definedName>
    <definedName name="Test" localSheetId="6">'[10]2011 Financials'!#REF!</definedName>
    <definedName name="Test" localSheetId="8">'[10]2011 Financials'!#REF!</definedName>
    <definedName name="Test" localSheetId="5">'[10]2011 Financials'!#REF!</definedName>
    <definedName name="Test" localSheetId="7">'[10]2011 Financials'!#REF!</definedName>
    <definedName name="Test">'[10]2011 Financials'!#REF!</definedName>
    <definedName name="To_Delete">'[1]O-1 Other Payables'!#REF!</definedName>
    <definedName name="TOOL_AgreementSector">'[4]TOOL_Agreement Sectors'!$A$2:$D$327</definedName>
    <definedName name="TOOL_Levy_Types">[4]TOOL_LevyTypes!$C$5:$D$29</definedName>
    <definedName name="TOTAL_CITY">'[1]O-1 Other Payables'!#REF!</definedName>
    <definedName name="Total_Equity_In_Fixed_Assets">#REF!</definedName>
    <definedName name="Total_Interest" localSheetId="6">#REF!</definedName>
    <definedName name="Total_Interest" localSheetId="8">#REF!</definedName>
    <definedName name="Total_Interest" localSheetId="5">#REF!</definedName>
    <definedName name="Total_Interest" localSheetId="7">#REF!</definedName>
    <definedName name="Total_Interest">#REF!</definedName>
    <definedName name="Total_Pay" localSheetId="6">#REF!</definedName>
    <definedName name="Total_Pay" localSheetId="8">#REF!</definedName>
    <definedName name="Total_Pay" localSheetId="5">#REF!</definedName>
    <definedName name="Total_Pay" localSheetId="7">#REF!</definedName>
    <definedName name="Total_Pay">#REF!</definedName>
    <definedName name="Total_Reserves">#REF!</definedName>
    <definedName name="Total_Surplus_Deficit_Oper">#REF!</definedName>
    <definedName name="Trust_Funds">#REF!</definedName>
    <definedName name="Type">[30]Sheet1!$B$242:$B$247</definedName>
    <definedName name="u" localSheetId="6">'[8]Ver 1 - Loan beg 2009'!#REF!</definedName>
    <definedName name="u" localSheetId="8">'[8]Ver 1 - Loan beg 2009'!#REF!</definedName>
    <definedName name="u" localSheetId="5">'[8]Ver 1 - Loan beg 2009'!#REF!</definedName>
    <definedName name="u" localSheetId="7">'[8]Ver 1 - Loan beg 2009'!#REF!</definedName>
    <definedName name="u">'[8]Ver 1 - Loan beg 2009'!#REF!</definedName>
    <definedName name="Uncompleted_Capital_Projects">#REF!</definedName>
    <definedName name="UniqueID_Amount_NoDrain">[4]TOOL_UID_1!$B$2:$B$1548</definedName>
    <definedName name="UniqueID_NoDrain">[4]TOOL_UID_1!$A$2:$A$1547</definedName>
    <definedName name="v" localSheetId="6">#REF!</definedName>
    <definedName name="v" localSheetId="8">#REF!</definedName>
    <definedName name="v" localSheetId="5">#REF!</definedName>
    <definedName name="v" localSheetId="7">#REF!</definedName>
    <definedName name="v">#REF!</definedName>
    <definedName name="Values_Entered" localSheetId="6">IF('input-debt-WCN-15'!Loan_Amount*'input-debt-WCN-15'!Interest_Rate*'input-debt-WCN-15'!Loan_Years*'input-debt-WCN-15'!Loan_Start&gt;0,1,0)</definedName>
    <definedName name="Values_Entered" localSheetId="8">IF('input-debt-WCN-25'!Loan_Amount*'input-debt-WCN-25'!Interest_Rate*'input-debt-WCN-25'!Loan_Years*'input-debt-WCN-25'!Loan_Start&gt;0,1,0)</definedName>
    <definedName name="Values_Entered" localSheetId="5">IF('input-debt-WDN-15'!Loan_Amount*'input-debt-WDN-15'!Interest_Rate*'input-debt-WDN-15'!Loan_Years*'input-debt-WDN-15'!Loan_Start&gt;0,1,0)</definedName>
    <definedName name="Values_Entered" localSheetId="7">IF('input-debt-WDN-25'!Loan_Amount*'input-debt-WDN-25'!Interest_Rate*'input-debt-WDN-25'!Loan_Years*'input-debt-WDN-25'!Loan_Start&gt;0,1,0)</definedName>
    <definedName name="Values_Entered">IF(Loan_Amount*Interest_Rate*Loan_Years*Loan_Start&gt;0,1,0)</definedName>
    <definedName name="Vanessa" localSheetId="4">'[10]2011 Financials'!#REF!,'[10]2011 Financials'!#REF!,'[10]2011 Financials'!#REF!</definedName>
    <definedName name="Vanessa" localSheetId="6">'[10]2011 Financials'!#REF!,'[10]2011 Financials'!#REF!,'[10]2011 Financials'!#REF!</definedName>
    <definedName name="Vanessa" localSheetId="8">'[10]2011 Financials'!#REF!,'[10]2011 Financials'!#REF!,'[10]2011 Financials'!#REF!</definedName>
    <definedName name="Vanessa" localSheetId="5">'[10]2011 Financials'!#REF!,'[10]2011 Financials'!#REF!,'[10]2011 Financials'!#REF!</definedName>
    <definedName name="Vanessa" localSheetId="7">'[10]2011 Financials'!#REF!,'[10]2011 Financials'!#REF!,'[10]2011 Financials'!#REF!</definedName>
    <definedName name="Vanessa">'[10]2011 Financials'!#REF!,'[10]2011 Financials'!#REF!,'[10]2011 Financials'!#REF!</definedName>
    <definedName name="Version_Lookup">[6]Lookup!$O$33</definedName>
    <definedName name="vol_charge">[7]Dashboard!$D$109:$H$115</definedName>
    <definedName name="Voucher">'[50]UEP BS_AP_DETAIL'!$C$6</definedName>
    <definedName name="x" localSheetId="6">[42]loan!#REF!</definedName>
    <definedName name="x" localSheetId="8">[42]loan!#REF!</definedName>
    <definedName name="x" localSheetId="5">[42]loan!#REF!</definedName>
    <definedName name="x" localSheetId="7">[42]loan!#REF!</definedName>
    <definedName name="x">[42]loan!#REF!</definedName>
    <definedName name="xx" localSheetId="6">#REF!</definedName>
    <definedName name="xx" localSheetId="8">#REF!</definedName>
    <definedName name="xx" localSheetId="5">#REF!</definedName>
    <definedName name="xx" localSheetId="7">#REF!</definedName>
    <definedName name="xx">#REF!</definedName>
    <definedName name="y" localSheetId="6">'[8]Ver 1 - Loan beg 2009'!#REF!</definedName>
    <definedName name="y" localSheetId="8">'[8]Ver 1 - Loan beg 2009'!#REF!</definedName>
    <definedName name="y" localSheetId="5">'[8]Ver 1 - Loan beg 2009'!#REF!</definedName>
    <definedName name="y" localSheetId="7">'[8]Ver 1 - Loan beg 2009'!#REF!</definedName>
    <definedName name="y">'[8]Ver 1 - Loan beg 2009'!#REF!</definedName>
    <definedName name="Years_of_Serviced_Land_Supply">#REF!</definedName>
    <definedName name="z" localSheetId="6">ROW(#REF!)</definedName>
    <definedName name="z" localSheetId="8">ROW(#REF!)</definedName>
    <definedName name="z" localSheetId="5">ROW(#REF!)</definedName>
    <definedName name="z" localSheetId="7">ROW(#REF!)</definedName>
    <definedName name="z">ROW(#REF!)</definedName>
    <definedName name="Z_79B96354_E03B_4B82_A905_18031C9A89B1_.wvu.Cols" localSheetId="4" hidden="1">'input-capital'!$C:$C,'input-capital'!#REF!,'input-capital'!#REF!</definedName>
    <definedName name="Z_79B96354_E03B_4B82_A905_18031C9A89B1_.wvu.FilterData" localSheetId="4" hidden="1">'input-capital'!$A$7:$F$54</definedName>
    <definedName name="Z_79B96354_E03B_4B82_A905_18031C9A89B1_.wvu.PrintTitles" localSheetId="4" hidden="1">'input-capital'!$3:$7</definedName>
    <definedName name="Z_79B96354_E03B_4B82_A905_18031C9A89B1_.wvu.Rows" localSheetId="4" hidden="1">'input-capital'!#REF!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23" l="1"/>
  <c r="AO28" i="144" l="1"/>
  <c r="AP28" i="144"/>
  <c r="AQ28" i="144"/>
  <c r="AR28" i="144"/>
  <c r="AS28" i="144"/>
  <c r="AT28" i="144"/>
  <c r="AU28" i="144"/>
  <c r="L34" i="144"/>
  <c r="L33" i="144"/>
  <c r="AN28" i="144"/>
  <c r="AM28" i="144"/>
  <c r="AL28" i="144"/>
  <c r="AK28" i="144"/>
  <c r="AJ28" i="144"/>
  <c r="AI28" i="144"/>
  <c r="AH28" i="144"/>
  <c r="AG28" i="144"/>
  <c r="AF28" i="144"/>
  <c r="AE28" i="144"/>
  <c r="AD28" i="144"/>
  <c r="AC28" i="144"/>
  <c r="AB28" i="144"/>
  <c r="AA28" i="144"/>
  <c r="Z28" i="144"/>
  <c r="Y28" i="144"/>
  <c r="X28" i="144"/>
  <c r="W28" i="144"/>
  <c r="V28" i="144"/>
  <c r="U28" i="144"/>
  <c r="T28" i="144"/>
  <c r="S28" i="144"/>
  <c r="R28" i="144"/>
  <c r="Q28" i="144"/>
  <c r="P28" i="144"/>
  <c r="M13" i="144"/>
  <c r="E18" i="144" s="1"/>
  <c r="P25" i="144" s="1"/>
  <c r="Q25" i="144" s="1"/>
  <c r="R25" i="144" s="1"/>
  <c r="S25" i="144" s="1"/>
  <c r="T25" i="144" s="1"/>
  <c r="U25" i="144" s="1"/>
  <c r="V25" i="144" s="1"/>
  <c r="W25" i="144" s="1"/>
  <c r="X25" i="144" s="1"/>
  <c r="Y25" i="144" s="1"/>
  <c r="Z25" i="144" s="1"/>
  <c r="AA25" i="144" s="1"/>
  <c r="AB25" i="144" s="1"/>
  <c r="AC25" i="144" s="1"/>
  <c r="AD25" i="144" s="1"/>
  <c r="AE25" i="144" s="1"/>
  <c r="AF25" i="144" s="1"/>
  <c r="AG25" i="144" s="1"/>
  <c r="AH25" i="144" s="1"/>
  <c r="AI25" i="144" s="1"/>
  <c r="AJ25" i="144" s="1"/>
  <c r="AK25" i="144" s="1"/>
  <c r="AL25" i="144" s="1"/>
  <c r="AM25" i="144" s="1"/>
  <c r="AN25" i="144" s="1"/>
  <c r="AO25" i="144" s="1"/>
  <c r="AP25" i="144" s="1"/>
  <c r="AQ25" i="144" s="1"/>
  <c r="AR25" i="144" s="1"/>
  <c r="AS25" i="144" s="1"/>
  <c r="AT25" i="144" s="1"/>
  <c r="AU25" i="144" s="1"/>
  <c r="AA58" i="142"/>
  <c r="AA63" i="142" s="1"/>
  <c r="AE8" i="142"/>
  <c r="AE8" i="143" s="1"/>
  <c r="AD8" i="142"/>
  <c r="AD8" i="143" s="1"/>
  <c r="AC8" i="142"/>
  <c r="AC8" i="143" s="1"/>
  <c r="AB8" i="142"/>
  <c r="AB8" i="143" s="1"/>
  <c r="AA8" i="142"/>
  <c r="AA8" i="143" s="1"/>
  <c r="Z8" i="142"/>
  <c r="Z8" i="143" s="1"/>
  <c r="Y8" i="142"/>
  <c r="Y8" i="143" s="1"/>
  <c r="X8" i="142"/>
  <c r="X8" i="143" s="1"/>
  <c r="A46" i="143"/>
  <c r="A56" i="143" s="1"/>
  <c r="A66" i="143" s="1"/>
  <c r="A76" i="143" s="1"/>
  <c r="A86" i="143" s="1"/>
  <c r="A96" i="143" s="1"/>
  <c r="A106" i="143" s="1"/>
  <c r="A45" i="143"/>
  <c r="A55" i="143" s="1"/>
  <c r="A65" i="143" s="1"/>
  <c r="A75" i="143" s="1"/>
  <c r="A85" i="143" s="1"/>
  <c r="A95" i="143" s="1"/>
  <c r="A105" i="143" s="1"/>
  <c r="A44" i="143"/>
  <c r="A54" i="143" s="1"/>
  <c r="A64" i="143" s="1"/>
  <c r="A74" i="143" s="1"/>
  <c r="A84" i="143" s="1"/>
  <c r="A94" i="143" s="1"/>
  <c r="A104" i="143" s="1"/>
  <c r="A43" i="143"/>
  <c r="A53" i="143" s="1"/>
  <c r="A63" i="143" s="1"/>
  <c r="A73" i="143" s="1"/>
  <c r="A83" i="143" s="1"/>
  <c r="A93" i="143" s="1"/>
  <c r="A103" i="143" s="1"/>
  <c r="A42" i="143"/>
  <c r="A52" i="143" s="1"/>
  <c r="A62" i="143" s="1"/>
  <c r="A72" i="143" s="1"/>
  <c r="A82" i="143" s="1"/>
  <c r="A92" i="143" s="1"/>
  <c r="A102" i="143" s="1"/>
  <c r="A41" i="143"/>
  <c r="A40" i="143"/>
  <c r="A50" i="143" s="1"/>
  <c r="A60" i="143" s="1"/>
  <c r="A70" i="143" s="1"/>
  <c r="A80" i="143" s="1"/>
  <c r="A90" i="143" s="1"/>
  <c r="A100" i="143" s="1"/>
  <c r="A39" i="143"/>
  <c r="BA25" i="143"/>
  <c r="AX25" i="143"/>
  <c r="AS25" i="143"/>
  <c r="AP25" i="143"/>
  <c r="AK25" i="143"/>
  <c r="AH25" i="143"/>
  <c r="AC25" i="143"/>
  <c r="Z25" i="143"/>
  <c r="U25" i="143"/>
  <c r="R25" i="143"/>
  <c r="M25" i="143"/>
  <c r="J25" i="143"/>
  <c r="E25" i="143"/>
  <c r="BD24" i="143"/>
  <c r="BC24" i="143"/>
  <c r="BB24" i="143"/>
  <c r="BA24" i="143"/>
  <c r="AZ24" i="143"/>
  <c r="AY24" i="143"/>
  <c r="AX24" i="143"/>
  <c r="AW24" i="143"/>
  <c r="AV24" i="143"/>
  <c r="AU24" i="143"/>
  <c r="AT24" i="143"/>
  <c r="AS24" i="143"/>
  <c r="AR24" i="143"/>
  <c r="AQ24" i="143"/>
  <c r="AP24" i="143"/>
  <c r="AO24" i="143"/>
  <c r="AN24" i="143"/>
  <c r="AM24" i="143"/>
  <c r="AL24" i="143"/>
  <c r="AK24" i="143"/>
  <c r="AJ24" i="143"/>
  <c r="AI24" i="143"/>
  <c r="AH24" i="143"/>
  <c r="AG24" i="143"/>
  <c r="AF24" i="143"/>
  <c r="AE24" i="143"/>
  <c r="AD24" i="143"/>
  <c r="AC24" i="143"/>
  <c r="AB24" i="143"/>
  <c r="AA24" i="143"/>
  <c r="Z24" i="143"/>
  <c r="Y24" i="143"/>
  <c r="X24" i="143"/>
  <c r="W24" i="143"/>
  <c r="V24" i="143"/>
  <c r="U24" i="143"/>
  <c r="T24" i="143"/>
  <c r="S24" i="143"/>
  <c r="R24" i="143"/>
  <c r="Q24" i="143"/>
  <c r="P24" i="143"/>
  <c r="O24" i="143"/>
  <c r="N24" i="143"/>
  <c r="M24" i="143"/>
  <c r="L24" i="143"/>
  <c r="K24" i="143"/>
  <c r="J24" i="143"/>
  <c r="I24" i="143"/>
  <c r="H24" i="143"/>
  <c r="G24" i="143"/>
  <c r="F24" i="143"/>
  <c r="E24" i="143"/>
  <c r="D24" i="143"/>
  <c r="C24" i="143"/>
  <c r="BD23" i="143"/>
  <c r="BD25" i="143" s="1"/>
  <c r="BC23" i="143"/>
  <c r="BB23" i="143"/>
  <c r="BA23" i="143"/>
  <c r="AZ23" i="143"/>
  <c r="AY23" i="143"/>
  <c r="AX23" i="143"/>
  <c r="AW23" i="143"/>
  <c r="AV23" i="143"/>
  <c r="AV25" i="143" s="1"/>
  <c r="AU23" i="143"/>
  <c r="AT23" i="143"/>
  <c r="AS23" i="143"/>
  <c r="AR23" i="143"/>
  <c r="AQ23" i="143"/>
  <c r="AQ25" i="143" s="1"/>
  <c r="AP23" i="143"/>
  <c r="AO23" i="143"/>
  <c r="AN23" i="143"/>
  <c r="AN25" i="143" s="1"/>
  <c r="AM23" i="143"/>
  <c r="AL23" i="143"/>
  <c r="AK23" i="143"/>
  <c r="AJ23" i="143"/>
  <c r="AI23" i="143"/>
  <c r="AH23" i="143"/>
  <c r="AG23" i="143"/>
  <c r="AF23" i="143"/>
  <c r="AF25" i="143" s="1"/>
  <c r="AE23" i="143"/>
  <c r="AD23" i="143"/>
  <c r="AC23" i="143"/>
  <c r="AB23" i="143"/>
  <c r="AA23" i="143"/>
  <c r="AA25" i="143" s="1"/>
  <c r="Z23" i="143"/>
  <c r="Y23" i="143"/>
  <c r="X23" i="143"/>
  <c r="X25" i="143" s="1"/>
  <c r="W23" i="143"/>
  <c r="V23" i="143"/>
  <c r="U23" i="143"/>
  <c r="T23" i="143"/>
  <c r="S23" i="143"/>
  <c r="R23" i="143"/>
  <c r="Q23" i="143"/>
  <c r="P23" i="143"/>
  <c r="P25" i="143" s="1"/>
  <c r="O23" i="143"/>
  <c r="N23" i="143"/>
  <c r="M23" i="143"/>
  <c r="L23" i="143"/>
  <c r="K23" i="143"/>
  <c r="K25" i="143" s="1"/>
  <c r="J23" i="143"/>
  <c r="I23" i="143"/>
  <c r="H23" i="143"/>
  <c r="H25" i="143" s="1"/>
  <c r="G23" i="143"/>
  <c r="F23" i="143"/>
  <c r="E23" i="143"/>
  <c r="D23" i="143"/>
  <c r="C23" i="143"/>
  <c r="BD22" i="143"/>
  <c r="BC22" i="143"/>
  <c r="BB22" i="143"/>
  <c r="BA22" i="143"/>
  <c r="AZ22" i="143"/>
  <c r="AY22" i="143"/>
  <c r="AX22" i="143"/>
  <c r="AW22" i="143"/>
  <c r="AV22" i="143"/>
  <c r="AU22" i="143"/>
  <c r="AT22" i="143"/>
  <c r="AS22" i="143"/>
  <c r="AR22" i="143"/>
  <c r="AQ22" i="143"/>
  <c r="AP22" i="143"/>
  <c r="AO22" i="143"/>
  <c r="AN22" i="143"/>
  <c r="AM22" i="143"/>
  <c r="AL22" i="143"/>
  <c r="AK22" i="143"/>
  <c r="AJ22" i="143"/>
  <c r="AI22" i="143"/>
  <c r="AH22" i="143"/>
  <c r="AG22" i="143"/>
  <c r="AF22" i="143"/>
  <c r="AE22" i="143"/>
  <c r="AD22" i="143"/>
  <c r="AC22" i="143"/>
  <c r="AB22" i="143"/>
  <c r="AA22" i="143"/>
  <c r="Z22" i="143"/>
  <c r="Y22" i="143"/>
  <c r="X22" i="143"/>
  <c r="B22" i="143" s="1"/>
  <c r="W22" i="143"/>
  <c r="V22" i="143"/>
  <c r="B21" i="143"/>
  <c r="BD18" i="143"/>
  <c r="BC18" i="143"/>
  <c r="BB18" i="143"/>
  <c r="BA18" i="143"/>
  <c r="AZ18" i="143"/>
  <c r="AY18" i="143"/>
  <c r="AX18" i="143"/>
  <c r="AW18" i="143"/>
  <c r="AV18" i="143"/>
  <c r="AU18" i="143"/>
  <c r="AT18" i="143"/>
  <c r="AS18" i="143"/>
  <c r="AR18" i="143"/>
  <c r="AQ18" i="143"/>
  <c r="AP18" i="143"/>
  <c r="AO18" i="143"/>
  <c r="AN18" i="143"/>
  <c r="AM18" i="143"/>
  <c r="AL18" i="143"/>
  <c r="AK18" i="143"/>
  <c r="AJ18" i="143"/>
  <c r="AI18" i="143"/>
  <c r="AH18" i="143"/>
  <c r="AG18" i="143"/>
  <c r="AF18" i="143"/>
  <c r="AE18" i="143"/>
  <c r="AD18" i="143"/>
  <c r="AC18" i="143"/>
  <c r="AB18" i="143"/>
  <c r="AA18" i="143"/>
  <c r="Z18" i="143"/>
  <c r="Y18" i="143"/>
  <c r="X18" i="143"/>
  <c r="B17" i="143"/>
  <c r="B16" i="143"/>
  <c r="X15" i="143"/>
  <c r="X19" i="143" s="1"/>
  <c r="Y19" i="143" s="1"/>
  <c r="Z19" i="143" s="1"/>
  <c r="AA19" i="143" s="1"/>
  <c r="AB19" i="143" s="1"/>
  <c r="AC19" i="143" s="1"/>
  <c r="AD19" i="143" s="1"/>
  <c r="AE19" i="143" s="1"/>
  <c r="AF19" i="143" s="1"/>
  <c r="AG19" i="143" s="1"/>
  <c r="AH19" i="143" s="1"/>
  <c r="AI19" i="143" s="1"/>
  <c r="AJ19" i="143" s="1"/>
  <c r="AK19" i="143" s="1"/>
  <c r="AL19" i="143" s="1"/>
  <c r="AM19" i="143" s="1"/>
  <c r="AN19" i="143" s="1"/>
  <c r="AO19" i="143" s="1"/>
  <c r="AP19" i="143" s="1"/>
  <c r="AQ19" i="143" s="1"/>
  <c r="AR19" i="143" s="1"/>
  <c r="AS19" i="143" s="1"/>
  <c r="AT19" i="143" s="1"/>
  <c r="AU19" i="143" s="1"/>
  <c r="AV19" i="143" s="1"/>
  <c r="AW19" i="143" s="1"/>
  <c r="AX19" i="143" s="1"/>
  <c r="AY19" i="143" s="1"/>
  <c r="AZ19" i="143" s="1"/>
  <c r="BA19" i="143" s="1"/>
  <c r="BB19" i="143" s="1"/>
  <c r="BC19" i="143" s="1"/>
  <c r="BD19" i="143" s="1"/>
  <c r="B15" i="143"/>
  <c r="AE7" i="143"/>
  <c r="AE98" i="143" s="1"/>
  <c r="AD7" i="143"/>
  <c r="AD88" i="143" s="1"/>
  <c r="AC7" i="143"/>
  <c r="AC78" i="143" s="1"/>
  <c r="AB7" i="143"/>
  <c r="AB68" i="143" s="1"/>
  <c r="AA7" i="143"/>
  <c r="AA58" i="143" s="1"/>
  <c r="Z7" i="143"/>
  <c r="Z48" i="143" s="1"/>
  <c r="Y7" i="143"/>
  <c r="Y38" i="143" s="1"/>
  <c r="B38" i="143" s="1"/>
  <c r="X7" i="143"/>
  <c r="X28" i="143" s="1"/>
  <c r="B5" i="143"/>
  <c r="AD90" i="142"/>
  <c r="B57" i="142"/>
  <c r="B47" i="142"/>
  <c r="A46" i="142"/>
  <c r="A56" i="142" s="1"/>
  <c r="A66" i="142" s="1"/>
  <c r="A76" i="142" s="1"/>
  <c r="A86" i="142" s="1"/>
  <c r="A96" i="142" s="1"/>
  <c r="A106" i="142" s="1"/>
  <c r="A45" i="142"/>
  <c r="A55" i="142" s="1"/>
  <c r="A65" i="142" s="1"/>
  <c r="A75" i="142" s="1"/>
  <c r="A85" i="142" s="1"/>
  <c r="A95" i="142" s="1"/>
  <c r="A105" i="142" s="1"/>
  <c r="A44" i="142"/>
  <c r="A54" i="142" s="1"/>
  <c r="A64" i="142" s="1"/>
  <c r="A74" i="142" s="1"/>
  <c r="A84" i="142" s="1"/>
  <c r="A94" i="142" s="1"/>
  <c r="A104" i="142" s="1"/>
  <c r="A43" i="142"/>
  <c r="A53" i="142" s="1"/>
  <c r="A63" i="142" s="1"/>
  <c r="A73" i="142" s="1"/>
  <c r="A83" i="142" s="1"/>
  <c r="A93" i="142" s="1"/>
  <c r="A103" i="142" s="1"/>
  <c r="A42" i="142"/>
  <c r="A52" i="142" s="1"/>
  <c r="A62" i="142" s="1"/>
  <c r="A72" i="142" s="1"/>
  <c r="A82" i="142" s="1"/>
  <c r="A92" i="142" s="1"/>
  <c r="A102" i="142" s="1"/>
  <c r="A41" i="142"/>
  <c r="A51" i="142" s="1"/>
  <c r="A61" i="142" s="1"/>
  <c r="A71" i="142" s="1"/>
  <c r="A81" i="142" s="1"/>
  <c r="A91" i="142" s="1"/>
  <c r="A101" i="142" s="1"/>
  <c r="A40" i="142"/>
  <c r="A50" i="142" s="1"/>
  <c r="A60" i="142" s="1"/>
  <c r="A70" i="142" s="1"/>
  <c r="A80" i="142" s="1"/>
  <c r="A90" i="142" s="1"/>
  <c r="A100" i="142" s="1"/>
  <c r="A39" i="142"/>
  <c r="A49" i="142" s="1"/>
  <c r="A59" i="142" s="1"/>
  <c r="A69" i="142" s="1"/>
  <c r="A79" i="142" s="1"/>
  <c r="A89" i="142" s="1"/>
  <c r="A99" i="142" s="1"/>
  <c r="A38" i="142"/>
  <c r="B37" i="142"/>
  <c r="AV25" i="142"/>
  <c r="AN25" i="142"/>
  <c r="AM25" i="142"/>
  <c r="AF25" i="142"/>
  <c r="AE25" i="142"/>
  <c r="AD25" i="142"/>
  <c r="X25" i="142"/>
  <c r="W25" i="142"/>
  <c r="V25" i="142"/>
  <c r="U25" i="142"/>
  <c r="O25" i="142"/>
  <c r="N25" i="142"/>
  <c r="M25" i="142"/>
  <c r="L25" i="142"/>
  <c r="F25" i="142"/>
  <c r="E25" i="142"/>
  <c r="D25" i="142"/>
  <c r="C25" i="142"/>
  <c r="BD24" i="142"/>
  <c r="BC24" i="142"/>
  <c r="BB24" i="142"/>
  <c r="BA24" i="142"/>
  <c r="AZ24" i="142"/>
  <c r="AY24" i="142"/>
  <c r="AX24" i="142"/>
  <c r="AW24" i="142"/>
  <c r="AV24" i="142"/>
  <c r="AU24" i="142"/>
  <c r="AT24" i="142"/>
  <c r="AS24" i="142"/>
  <c r="AR24" i="142"/>
  <c r="AQ24" i="142"/>
  <c r="AP24" i="142"/>
  <c r="AO24" i="142"/>
  <c r="AN24" i="142"/>
  <c r="AM24" i="142"/>
  <c r="AL24" i="142"/>
  <c r="AK24" i="142"/>
  <c r="AJ24" i="142"/>
  <c r="AI24" i="142"/>
  <c r="AH24" i="142"/>
  <c r="AG24" i="142"/>
  <c r="AF24" i="142"/>
  <c r="AE24" i="142"/>
  <c r="AD24" i="142"/>
  <c r="AC24" i="142"/>
  <c r="AB24" i="142"/>
  <c r="AA24" i="142"/>
  <c r="Z24" i="142"/>
  <c r="Y24" i="142"/>
  <c r="X24" i="142"/>
  <c r="W24" i="142"/>
  <c r="V24" i="142"/>
  <c r="U24" i="142"/>
  <c r="T24" i="142"/>
  <c r="S24" i="142"/>
  <c r="R24" i="142"/>
  <c r="Q24" i="142"/>
  <c r="P24" i="142"/>
  <c r="O24" i="142"/>
  <c r="N24" i="142"/>
  <c r="M24" i="142"/>
  <c r="L24" i="142"/>
  <c r="K24" i="142"/>
  <c r="J24" i="142"/>
  <c r="I24" i="142"/>
  <c r="H24" i="142"/>
  <c r="G24" i="142"/>
  <c r="F24" i="142"/>
  <c r="E24" i="142"/>
  <c r="D24" i="142"/>
  <c r="C24" i="142"/>
  <c r="B24" i="142"/>
  <c r="BD23" i="142"/>
  <c r="BC23" i="142"/>
  <c r="BB23" i="142"/>
  <c r="BA23" i="142"/>
  <c r="AZ23" i="142"/>
  <c r="AZ25" i="142" s="1"/>
  <c r="AY23" i="142"/>
  <c r="AY25" i="142" s="1"/>
  <c r="AX23" i="142"/>
  <c r="AX25" i="142" s="1"/>
  <c r="AW23" i="142"/>
  <c r="AV23" i="142"/>
  <c r="AU23" i="142"/>
  <c r="AU25" i="142" s="1"/>
  <c r="AT23" i="142"/>
  <c r="AS23" i="142"/>
  <c r="AR23" i="142"/>
  <c r="AR25" i="142" s="1"/>
  <c r="AQ23" i="142"/>
  <c r="AQ25" i="142" s="1"/>
  <c r="AP23" i="142"/>
  <c r="AO23" i="142"/>
  <c r="AN23" i="142"/>
  <c r="AM23" i="142"/>
  <c r="AL23" i="142"/>
  <c r="AK23" i="142"/>
  <c r="AJ23" i="142"/>
  <c r="AI23" i="142"/>
  <c r="AH23" i="142"/>
  <c r="AH25" i="142" s="1"/>
  <c r="AG23" i="142"/>
  <c r="AF23" i="142"/>
  <c r="AE23" i="142"/>
  <c r="AD23" i="142"/>
  <c r="AC23" i="142"/>
  <c r="AB23" i="142"/>
  <c r="AA23" i="142"/>
  <c r="AA25" i="142" s="1"/>
  <c r="Z23" i="142"/>
  <c r="Z25" i="142" s="1"/>
  <c r="Y23" i="142"/>
  <c r="X23" i="142"/>
  <c r="W23" i="142"/>
  <c r="V23" i="142"/>
  <c r="U23" i="142"/>
  <c r="T23" i="142"/>
  <c r="S23" i="142"/>
  <c r="S25" i="142" s="1"/>
  <c r="R23" i="142"/>
  <c r="Q23" i="142"/>
  <c r="P23" i="142"/>
  <c r="P25" i="142" s="1"/>
  <c r="O23" i="142"/>
  <c r="N23" i="142"/>
  <c r="M23" i="142"/>
  <c r="L23" i="142"/>
  <c r="K23" i="142"/>
  <c r="J23" i="142"/>
  <c r="I23" i="142"/>
  <c r="H23" i="142"/>
  <c r="H25" i="142" s="1"/>
  <c r="G23" i="142"/>
  <c r="G25" i="142" s="1"/>
  <c r="F23" i="142"/>
  <c r="E23" i="142"/>
  <c r="D23" i="142"/>
  <c r="C23" i="142"/>
  <c r="BD22" i="142"/>
  <c r="BC22" i="142"/>
  <c r="BB22" i="142"/>
  <c r="BA22" i="142"/>
  <c r="AZ22" i="142"/>
  <c r="AY22" i="142"/>
  <c r="AX22" i="142"/>
  <c r="AW22" i="142"/>
  <c r="AV22" i="142"/>
  <c r="AU22" i="142"/>
  <c r="AT22" i="142"/>
  <c r="AS22" i="142"/>
  <c r="AR22" i="142"/>
  <c r="AQ22" i="142"/>
  <c r="AP22" i="142"/>
  <c r="AO22" i="142"/>
  <c r="AN22" i="142"/>
  <c r="AM22" i="142"/>
  <c r="AL22" i="142"/>
  <c r="AK22" i="142"/>
  <c r="AJ22" i="142"/>
  <c r="AI22" i="142"/>
  <c r="AH22" i="142"/>
  <c r="AG22" i="142"/>
  <c r="AF22" i="142"/>
  <c r="AE22" i="142"/>
  <c r="AD22" i="142"/>
  <c r="AC22" i="142"/>
  <c r="AB22" i="142"/>
  <c r="AA22" i="142"/>
  <c r="Z22" i="142"/>
  <c r="Y22" i="142"/>
  <c r="X22" i="142"/>
  <c r="B22" i="142" s="1"/>
  <c r="W22" i="142"/>
  <c r="V22" i="142"/>
  <c r="B21" i="142"/>
  <c r="X19" i="142"/>
  <c r="Y19" i="142" s="1"/>
  <c r="Z19" i="142" s="1"/>
  <c r="AA19" i="142" s="1"/>
  <c r="AB19" i="142" s="1"/>
  <c r="AC19" i="142" s="1"/>
  <c r="AD19" i="142" s="1"/>
  <c r="AE19" i="142" s="1"/>
  <c r="AF19" i="142" s="1"/>
  <c r="AG19" i="142" s="1"/>
  <c r="AH19" i="142" s="1"/>
  <c r="AI19" i="142" s="1"/>
  <c r="AJ19" i="142" s="1"/>
  <c r="AK19" i="142" s="1"/>
  <c r="AL19" i="142" s="1"/>
  <c r="AM19" i="142" s="1"/>
  <c r="AN19" i="142" s="1"/>
  <c r="AO19" i="142" s="1"/>
  <c r="AP19" i="142" s="1"/>
  <c r="AQ19" i="142" s="1"/>
  <c r="AR19" i="142" s="1"/>
  <c r="AS19" i="142" s="1"/>
  <c r="AT19" i="142" s="1"/>
  <c r="AU19" i="142" s="1"/>
  <c r="AV19" i="142" s="1"/>
  <c r="AW18" i="142"/>
  <c r="AV18" i="142"/>
  <c r="AU18" i="142"/>
  <c r="AT18" i="142"/>
  <c r="AS18" i="142"/>
  <c r="AR18" i="142"/>
  <c r="AQ18" i="142"/>
  <c r="AP18" i="142"/>
  <c r="AO18" i="142"/>
  <c r="AN18" i="142"/>
  <c r="AM18" i="142"/>
  <c r="AL18" i="142"/>
  <c r="AK18" i="142"/>
  <c r="AJ18" i="142"/>
  <c r="AI18" i="142"/>
  <c r="AH18" i="142"/>
  <c r="AG18" i="142"/>
  <c r="AF18" i="142"/>
  <c r="AE18" i="142"/>
  <c r="AD18" i="142"/>
  <c r="AC18" i="142"/>
  <c r="AB18" i="142"/>
  <c r="AA18" i="142"/>
  <c r="Z18" i="142"/>
  <c r="Y18" i="142"/>
  <c r="B18" i="142" s="1"/>
  <c r="X18" i="142"/>
  <c r="B17" i="142"/>
  <c r="B16" i="142"/>
  <c r="X15" i="142"/>
  <c r="B15" i="142"/>
  <c r="B13" i="142"/>
  <c r="B12" i="142"/>
  <c r="AE7" i="142"/>
  <c r="AE98" i="142" s="1"/>
  <c r="AD7" i="142"/>
  <c r="AD88" i="142" s="1"/>
  <c r="AD91" i="142" s="1"/>
  <c r="AC7" i="142"/>
  <c r="AC78" i="142" s="1"/>
  <c r="AB7" i="142"/>
  <c r="AB68" i="142" s="1"/>
  <c r="AA7" i="142"/>
  <c r="Z7" i="142"/>
  <c r="Z48" i="142" s="1"/>
  <c r="Y7" i="142"/>
  <c r="Y38" i="142" s="1"/>
  <c r="X7" i="142"/>
  <c r="B5" i="142"/>
  <c r="E18" i="139"/>
  <c r="C23" i="138"/>
  <c r="D23" i="138"/>
  <c r="E23" i="138"/>
  <c r="F23" i="138"/>
  <c r="G23" i="138"/>
  <c r="G25" i="138" s="1"/>
  <c r="H23" i="138"/>
  <c r="I23" i="138"/>
  <c r="J23" i="138"/>
  <c r="K23" i="138"/>
  <c r="L23" i="138"/>
  <c r="L25" i="138" s="1"/>
  <c r="M23" i="138"/>
  <c r="N23" i="138"/>
  <c r="O23" i="138"/>
  <c r="P23" i="138"/>
  <c r="Q23" i="138"/>
  <c r="R23" i="138"/>
  <c r="S23" i="138"/>
  <c r="T23" i="138"/>
  <c r="U23" i="138"/>
  <c r="V23" i="138"/>
  <c r="W23" i="138"/>
  <c r="W25" i="138" s="1"/>
  <c r="C24" i="138"/>
  <c r="D24" i="138"/>
  <c r="E24" i="138"/>
  <c r="F24" i="138"/>
  <c r="G24" i="138"/>
  <c r="H24" i="138"/>
  <c r="I24" i="138"/>
  <c r="I25" i="138" s="1"/>
  <c r="J24" i="138"/>
  <c r="K24" i="138"/>
  <c r="L24" i="138"/>
  <c r="M24" i="138"/>
  <c r="N24" i="138"/>
  <c r="O24" i="138"/>
  <c r="O25" i="138" s="1"/>
  <c r="P24" i="138"/>
  <c r="P25" i="138" s="1"/>
  <c r="Q24" i="138"/>
  <c r="Q25" i="138" s="1"/>
  <c r="R24" i="138"/>
  <c r="S24" i="138"/>
  <c r="T24" i="138"/>
  <c r="U24" i="138"/>
  <c r="V24" i="138"/>
  <c r="W24" i="138"/>
  <c r="D25" i="138"/>
  <c r="H25" i="138"/>
  <c r="T25" i="138"/>
  <c r="Z7" i="138"/>
  <c r="Z48" i="138" s="1"/>
  <c r="AA7" i="138"/>
  <c r="C14" i="116" s="1"/>
  <c r="AB7" i="138"/>
  <c r="C15" i="116" s="1"/>
  <c r="AC7" i="138"/>
  <c r="AC78" i="138" s="1"/>
  <c r="AD7" i="138"/>
  <c r="C17" i="116" s="1"/>
  <c r="AE7" i="138"/>
  <c r="AE98" i="138" s="1"/>
  <c r="Y7" i="138"/>
  <c r="Y38" i="138" s="1"/>
  <c r="X7" i="138"/>
  <c r="X28" i="138" s="1"/>
  <c r="B28" i="138" s="1"/>
  <c r="BA83" i="138"/>
  <c r="BB83" i="138" s="1"/>
  <c r="BA73" i="138"/>
  <c r="A46" i="138"/>
  <c r="A56" i="138" s="1"/>
  <c r="A66" i="138" s="1"/>
  <c r="A76" i="138" s="1"/>
  <c r="A86" i="138" s="1"/>
  <c r="A96" i="138" s="1"/>
  <c r="A106" i="138" s="1"/>
  <c r="A45" i="138"/>
  <c r="A55" i="138" s="1"/>
  <c r="A65" i="138" s="1"/>
  <c r="A75" i="138" s="1"/>
  <c r="A85" i="138" s="1"/>
  <c r="A95" i="138" s="1"/>
  <c r="A105" i="138" s="1"/>
  <c r="A44" i="138"/>
  <c r="A54" i="138" s="1"/>
  <c r="A64" i="138" s="1"/>
  <c r="A74" i="138" s="1"/>
  <c r="A84" i="138" s="1"/>
  <c r="A94" i="138" s="1"/>
  <c r="A104" i="138" s="1"/>
  <c r="A43" i="138"/>
  <c r="A53" i="138" s="1"/>
  <c r="A63" i="138" s="1"/>
  <c r="A73" i="138" s="1"/>
  <c r="A83" i="138" s="1"/>
  <c r="A93" i="138" s="1"/>
  <c r="A103" i="138" s="1"/>
  <c r="A42" i="138"/>
  <c r="A52" i="138" s="1"/>
  <c r="A62" i="138" s="1"/>
  <c r="A72" i="138" s="1"/>
  <c r="A82" i="138" s="1"/>
  <c r="A92" i="138" s="1"/>
  <c r="A102" i="138" s="1"/>
  <c r="A41" i="138"/>
  <c r="A51" i="138" s="1"/>
  <c r="A61" i="138" s="1"/>
  <c r="A71" i="138" s="1"/>
  <c r="A81" i="138" s="1"/>
  <c r="A91" i="138" s="1"/>
  <c r="A101" i="138" s="1"/>
  <c r="A40" i="138"/>
  <c r="A50" i="138" s="1"/>
  <c r="A60" i="138" s="1"/>
  <c r="A70" i="138" s="1"/>
  <c r="A80" i="138" s="1"/>
  <c r="A90" i="138" s="1"/>
  <c r="A100" i="138" s="1"/>
  <c r="A39" i="138"/>
  <c r="A49" i="138" s="1"/>
  <c r="A59" i="138" s="1"/>
  <c r="A69" i="138" s="1"/>
  <c r="A79" i="138" s="1"/>
  <c r="A89" i="138" s="1"/>
  <c r="A99" i="138" s="1"/>
  <c r="BD24" i="138"/>
  <c r="BC24" i="138"/>
  <c r="BB24" i="138"/>
  <c r="BA24" i="138"/>
  <c r="AZ24" i="138"/>
  <c r="AY24" i="138"/>
  <c r="AX24" i="138"/>
  <c r="AW24" i="138"/>
  <c r="AV24" i="138"/>
  <c r="AU24" i="138"/>
  <c r="AT24" i="138"/>
  <c r="AS24" i="138"/>
  <c r="AR24" i="138"/>
  <c r="AQ24" i="138"/>
  <c r="AP24" i="138"/>
  <c r="AO24" i="138"/>
  <c r="AN24" i="138"/>
  <c r="AM24" i="138"/>
  <c r="AL24" i="138"/>
  <c r="AK24" i="138"/>
  <c r="AJ24" i="138"/>
  <c r="AI24" i="138"/>
  <c r="AH24" i="138"/>
  <c r="AG24" i="138"/>
  <c r="AF24" i="138"/>
  <c r="AE24" i="138"/>
  <c r="AD24" i="138"/>
  <c r="AC24" i="138"/>
  <c r="AB24" i="138"/>
  <c r="AA24" i="138"/>
  <c r="Z24" i="138"/>
  <c r="Y24" i="138"/>
  <c r="X24" i="138"/>
  <c r="BD23" i="138"/>
  <c r="BC23" i="138"/>
  <c r="BB23" i="138"/>
  <c r="BA23" i="138"/>
  <c r="AZ23" i="138"/>
  <c r="AY23" i="138"/>
  <c r="AX23" i="138"/>
  <c r="AW23" i="138"/>
  <c r="AV23" i="138"/>
  <c r="AU23" i="138"/>
  <c r="AT23" i="138"/>
  <c r="AS23" i="138"/>
  <c r="AR23" i="138"/>
  <c r="AQ23" i="138"/>
  <c r="AP23" i="138"/>
  <c r="AO23" i="138"/>
  <c r="AN23" i="138"/>
  <c r="AM23" i="138"/>
  <c r="AM25" i="138" s="1"/>
  <c r="AL23" i="138"/>
  <c r="AK23" i="138"/>
  <c r="AJ23" i="138"/>
  <c r="AI23" i="138"/>
  <c r="AH23" i="138"/>
  <c r="AG23" i="138"/>
  <c r="AF23" i="138"/>
  <c r="AE23" i="138"/>
  <c r="AD23" i="138"/>
  <c r="AC23" i="138"/>
  <c r="AB23" i="138"/>
  <c r="AA23" i="138"/>
  <c r="Z23" i="138"/>
  <c r="Y23" i="138"/>
  <c r="X23" i="138"/>
  <c r="BD22" i="138"/>
  <c r="BC22" i="138"/>
  <c r="BB22" i="138"/>
  <c r="BA22" i="138"/>
  <c r="AZ22" i="138"/>
  <c r="AY22" i="138"/>
  <c r="AX22" i="138"/>
  <c r="AW22" i="138"/>
  <c r="AV22" i="138"/>
  <c r="AU22" i="138"/>
  <c r="AT22" i="138"/>
  <c r="AS22" i="138"/>
  <c r="AR22" i="138"/>
  <c r="AQ22" i="138"/>
  <c r="AP22" i="138"/>
  <c r="AO22" i="138"/>
  <c r="AN22" i="138"/>
  <c r="AM22" i="138"/>
  <c r="AL22" i="138"/>
  <c r="AK22" i="138"/>
  <c r="AJ22" i="138"/>
  <c r="AI22" i="138"/>
  <c r="AH22" i="138"/>
  <c r="AG22" i="138"/>
  <c r="AF22" i="138"/>
  <c r="AE22" i="138"/>
  <c r="AD22" i="138"/>
  <c r="AC22" i="138"/>
  <c r="AB22" i="138"/>
  <c r="AA22" i="138"/>
  <c r="Z22" i="138"/>
  <c r="Y22" i="138"/>
  <c r="X22" i="138"/>
  <c r="W22" i="138"/>
  <c r="V22" i="138"/>
  <c r="B21" i="138"/>
  <c r="BD18" i="138"/>
  <c r="BC18" i="138"/>
  <c r="BB18" i="138"/>
  <c r="BA18" i="138"/>
  <c r="AZ18" i="138"/>
  <c r="AY18" i="138"/>
  <c r="AX18" i="138"/>
  <c r="AW18" i="138"/>
  <c r="AV18" i="138"/>
  <c r="AU18" i="138"/>
  <c r="AT18" i="138"/>
  <c r="AS18" i="138"/>
  <c r="AR18" i="138"/>
  <c r="AQ18" i="138"/>
  <c r="AP18" i="138"/>
  <c r="AO18" i="138"/>
  <c r="AN18" i="138"/>
  <c r="AM18" i="138"/>
  <c r="AL18" i="138"/>
  <c r="AK18" i="138"/>
  <c r="AJ18" i="138"/>
  <c r="AI18" i="138"/>
  <c r="AH18" i="138"/>
  <c r="AG18" i="138"/>
  <c r="AF18" i="138"/>
  <c r="AE18" i="138"/>
  <c r="AD18" i="138"/>
  <c r="AC18" i="138"/>
  <c r="AB18" i="138"/>
  <c r="AA18" i="138"/>
  <c r="Z18" i="138"/>
  <c r="Y18" i="138"/>
  <c r="X18" i="138"/>
  <c r="B17" i="138"/>
  <c r="B16" i="138"/>
  <c r="X15" i="138"/>
  <c r="X19" i="138" s="1"/>
  <c r="Y19" i="138" s="1"/>
  <c r="Z19" i="138" s="1"/>
  <c r="AA19" i="138" s="1"/>
  <c r="AB19" i="138" s="1"/>
  <c r="AC19" i="138" s="1"/>
  <c r="AD19" i="138" s="1"/>
  <c r="AE19" i="138" s="1"/>
  <c r="AF19" i="138" s="1"/>
  <c r="AG19" i="138" s="1"/>
  <c r="AH19" i="138" s="1"/>
  <c r="AI19" i="138" s="1"/>
  <c r="AJ19" i="138" s="1"/>
  <c r="AK19" i="138" s="1"/>
  <c r="AL19" i="138" s="1"/>
  <c r="AM19" i="138" s="1"/>
  <c r="AN19" i="138" s="1"/>
  <c r="AO19" i="138" s="1"/>
  <c r="AP19" i="138" s="1"/>
  <c r="AQ19" i="138" s="1"/>
  <c r="AR19" i="138" s="1"/>
  <c r="AS19" i="138" s="1"/>
  <c r="AT19" i="138" s="1"/>
  <c r="AU19" i="138" s="1"/>
  <c r="AV19" i="138" s="1"/>
  <c r="AW19" i="138" s="1"/>
  <c r="AX19" i="138" s="1"/>
  <c r="AY19" i="138" s="1"/>
  <c r="AZ19" i="138" s="1"/>
  <c r="BA19" i="138" s="1"/>
  <c r="BB19" i="138" s="1"/>
  <c r="BC19" i="138" s="1"/>
  <c r="BD19" i="138" s="1"/>
  <c r="AD88" i="138"/>
  <c r="B5" i="138"/>
  <c r="C23" i="137"/>
  <c r="D23" i="137"/>
  <c r="E23" i="137"/>
  <c r="F23" i="137"/>
  <c r="G23" i="137"/>
  <c r="H23" i="137"/>
  <c r="I23" i="137"/>
  <c r="J23" i="137"/>
  <c r="J25" i="137" s="1"/>
  <c r="K23" i="137"/>
  <c r="L23" i="137"/>
  <c r="M23" i="137"/>
  <c r="N23" i="137"/>
  <c r="O23" i="137"/>
  <c r="P23" i="137"/>
  <c r="Q23" i="137"/>
  <c r="Q25" i="137" s="1"/>
  <c r="R23" i="137"/>
  <c r="R25" i="137" s="1"/>
  <c r="S23" i="137"/>
  <c r="T23" i="137"/>
  <c r="U23" i="137"/>
  <c r="V23" i="137"/>
  <c r="C24" i="137"/>
  <c r="D24" i="137"/>
  <c r="E24" i="137"/>
  <c r="F24" i="137"/>
  <c r="F25" i="137" s="1"/>
  <c r="G24" i="137"/>
  <c r="H24" i="137"/>
  <c r="I24" i="137"/>
  <c r="J24" i="137"/>
  <c r="K24" i="137"/>
  <c r="L24" i="137"/>
  <c r="L25" i="137" s="1"/>
  <c r="M24" i="137"/>
  <c r="M25" i="137" s="1"/>
  <c r="N24" i="137"/>
  <c r="N25" i="137" s="1"/>
  <c r="O24" i="137"/>
  <c r="P24" i="137"/>
  <c r="Q24" i="137"/>
  <c r="R24" i="137"/>
  <c r="S24" i="137"/>
  <c r="T24" i="137"/>
  <c r="U24" i="137"/>
  <c r="V24" i="137"/>
  <c r="V25" i="137" s="1"/>
  <c r="W23" i="137"/>
  <c r="W25" i="137" s="1"/>
  <c r="W24" i="137"/>
  <c r="X23" i="137"/>
  <c r="AB68" i="138" l="1"/>
  <c r="C18" i="116"/>
  <c r="AA58" i="138"/>
  <c r="Y43" i="143"/>
  <c r="Z43" i="143" s="1"/>
  <c r="Z44" i="143" s="1"/>
  <c r="C11" i="116"/>
  <c r="C12" i="116"/>
  <c r="C16" i="116"/>
  <c r="AE101" i="143"/>
  <c r="Z53" i="143"/>
  <c r="AA53" i="143" s="1"/>
  <c r="C13" i="116"/>
  <c r="B7" i="142"/>
  <c r="BA84" i="138"/>
  <c r="B28" i="143"/>
  <c r="X31" i="143"/>
  <c r="X33" i="143"/>
  <c r="T25" i="143"/>
  <c r="AJ25" i="143"/>
  <c r="AA63" i="143"/>
  <c r="B68" i="143"/>
  <c r="AB71" i="143"/>
  <c r="B18" i="143"/>
  <c r="F25" i="143"/>
  <c r="N25" i="143"/>
  <c r="V25" i="143"/>
  <c r="AD25" i="143"/>
  <c r="AL25" i="143"/>
  <c r="AT25" i="143"/>
  <c r="BB25" i="143"/>
  <c r="Y41" i="143"/>
  <c r="C26" i="143"/>
  <c r="D26" i="143" s="1"/>
  <c r="E26" i="143" s="1"/>
  <c r="B23" i="143"/>
  <c r="D25" i="143"/>
  <c r="AB25" i="143"/>
  <c r="AZ25" i="143"/>
  <c r="AC81" i="143"/>
  <c r="B78" i="143"/>
  <c r="AC83" i="143"/>
  <c r="F26" i="143"/>
  <c r="G26" i="143" s="1"/>
  <c r="H26" i="143" s="1"/>
  <c r="I26" i="143" s="1"/>
  <c r="J26" i="143" s="1"/>
  <c r="K26" i="143" s="1"/>
  <c r="L26" i="143" s="1"/>
  <c r="M26" i="143" s="1"/>
  <c r="N26" i="143" s="1"/>
  <c r="O26" i="143" s="1"/>
  <c r="P26" i="143" s="1"/>
  <c r="Q26" i="143" s="1"/>
  <c r="R26" i="143" s="1"/>
  <c r="S26" i="143" s="1"/>
  <c r="T26" i="143" s="1"/>
  <c r="U26" i="143" s="1"/>
  <c r="V26" i="143" s="1"/>
  <c r="W26" i="143" s="1"/>
  <c r="X26" i="143" s="1"/>
  <c r="Y26" i="143" s="1"/>
  <c r="Z26" i="143" s="1"/>
  <c r="AA26" i="143" s="1"/>
  <c r="AB26" i="143" s="1"/>
  <c r="AC26" i="143" s="1"/>
  <c r="AD26" i="143" s="1"/>
  <c r="AE26" i="143" s="1"/>
  <c r="AF26" i="143" s="1"/>
  <c r="AG26" i="143" s="1"/>
  <c r="AH26" i="143" s="1"/>
  <c r="AI26" i="143" s="1"/>
  <c r="AJ26" i="143" s="1"/>
  <c r="AK26" i="143" s="1"/>
  <c r="AL26" i="143" s="1"/>
  <c r="AM26" i="143" s="1"/>
  <c r="AN26" i="143" s="1"/>
  <c r="AO26" i="143" s="1"/>
  <c r="AP26" i="143" s="1"/>
  <c r="AQ26" i="143" s="1"/>
  <c r="AR26" i="143" s="1"/>
  <c r="AS26" i="143" s="1"/>
  <c r="AT26" i="143" s="1"/>
  <c r="AU26" i="143" s="1"/>
  <c r="AV26" i="143" s="1"/>
  <c r="AW26" i="143" s="1"/>
  <c r="AX26" i="143" s="1"/>
  <c r="AY26" i="143" s="1"/>
  <c r="AZ26" i="143" s="1"/>
  <c r="BA26" i="143" s="1"/>
  <c r="BB26" i="143" s="1"/>
  <c r="BC26" i="143" s="1"/>
  <c r="BD26" i="143" s="1"/>
  <c r="G25" i="143"/>
  <c r="O25" i="143"/>
  <c r="W25" i="143"/>
  <c r="AE25" i="143"/>
  <c r="AM25" i="143"/>
  <c r="AU25" i="143"/>
  <c r="BC25" i="143"/>
  <c r="B48" i="143"/>
  <c r="Z51" i="143"/>
  <c r="L25" i="143"/>
  <c r="AR25" i="143"/>
  <c r="B58" i="143"/>
  <c r="AA61" i="143"/>
  <c r="AG25" i="143"/>
  <c r="I25" i="143"/>
  <c r="Q25" i="143"/>
  <c r="Y25" i="143"/>
  <c r="AO25" i="143"/>
  <c r="AW25" i="143"/>
  <c r="B7" i="143"/>
  <c r="B24" i="143"/>
  <c r="C25" i="143"/>
  <c r="S25" i="143"/>
  <c r="AI25" i="143"/>
  <c r="AY25" i="143"/>
  <c r="A51" i="143"/>
  <c r="A61" i="143" s="1"/>
  <c r="A71" i="143" s="1"/>
  <c r="A81" i="143" s="1"/>
  <c r="A91" i="143" s="1"/>
  <c r="A101" i="143" s="1"/>
  <c r="AB73" i="143"/>
  <c r="A49" i="143"/>
  <c r="A59" i="143" s="1"/>
  <c r="A69" i="143" s="1"/>
  <c r="A79" i="143" s="1"/>
  <c r="A89" i="143" s="1"/>
  <c r="A99" i="143" s="1"/>
  <c r="AD91" i="143"/>
  <c r="B88" i="143"/>
  <c r="AD93" i="143"/>
  <c r="B98" i="143"/>
  <c r="AE103" i="143"/>
  <c r="AW19" i="142"/>
  <c r="B19" i="142"/>
  <c r="B38" i="142"/>
  <c r="Y41" i="142"/>
  <c r="Y25" i="142"/>
  <c r="A48" i="142"/>
  <c r="Q25" i="142"/>
  <c r="AW25" i="142"/>
  <c r="Y43" i="142"/>
  <c r="C26" i="142"/>
  <c r="D26" i="142" s="1"/>
  <c r="E26" i="142" s="1"/>
  <c r="F26" i="142" s="1"/>
  <c r="G26" i="142" s="1"/>
  <c r="H26" i="142" s="1"/>
  <c r="I26" i="142" s="1"/>
  <c r="J26" i="142" s="1"/>
  <c r="K26" i="142" s="1"/>
  <c r="L26" i="142" s="1"/>
  <c r="M26" i="142" s="1"/>
  <c r="N26" i="142" s="1"/>
  <c r="O26" i="142" s="1"/>
  <c r="P26" i="142" s="1"/>
  <c r="Q26" i="142" s="1"/>
  <c r="R26" i="142" s="1"/>
  <c r="S26" i="142" s="1"/>
  <c r="T26" i="142" s="1"/>
  <c r="U26" i="142" s="1"/>
  <c r="V26" i="142" s="1"/>
  <c r="W26" i="142" s="1"/>
  <c r="X26" i="142" s="1"/>
  <c r="Y26" i="142" s="1"/>
  <c r="Z26" i="142" s="1"/>
  <c r="AA26" i="142" s="1"/>
  <c r="AB26" i="142" s="1"/>
  <c r="AC26" i="142" s="1"/>
  <c r="AD26" i="142" s="1"/>
  <c r="AE26" i="142" s="1"/>
  <c r="AF26" i="142" s="1"/>
  <c r="AG26" i="142" s="1"/>
  <c r="AH26" i="142" s="1"/>
  <c r="AI26" i="142" s="1"/>
  <c r="AJ26" i="142" s="1"/>
  <c r="AK26" i="142" s="1"/>
  <c r="AL26" i="142" s="1"/>
  <c r="AM26" i="142" s="1"/>
  <c r="AN26" i="142" s="1"/>
  <c r="AO26" i="142" s="1"/>
  <c r="AP26" i="142" s="1"/>
  <c r="AQ26" i="142" s="1"/>
  <c r="AR26" i="142" s="1"/>
  <c r="AS26" i="142" s="1"/>
  <c r="AT26" i="142" s="1"/>
  <c r="AU26" i="142" s="1"/>
  <c r="AV26" i="142" s="1"/>
  <c r="AW26" i="142" s="1"/>
  <c r="AX26" i="142" s="1"/>
  <c r="AY26" i="142" s="1"/>
  <c r="AZ26" i="142" s="1"/>
  <c r="BA26" i="142" s="1"/>
  <c r="BB26" i="142" s="1"/>
  <c r="BC26" i="142" s="1"/>
  <c r="BD26" i="142" s="1"/>
  <c r="B68" i="142"/>
  <c r="AB71" i="142"/>
  <c r="AB73" i="142"/>
  <c r="AI25" i="142"/>
  <c r="BA25" i="142"/>
  <c r="I25" i="142"/>
  <c r="B25" i="142" s="1"/>
  <c r="AO25" i="142"/>
  <c r="B48" i="142"/>
  <c r="Z51" i="142"/>
  <c r="B78" i="142"/>
  <c r="AC81" i="142"/>
  <c r="AC83" i="142"/>
  <c r="R25" i="142"/>
  <c r="AJ25" i="142"/>
  <c r="AS25" i="142"/>
  <c r="BB25" i="142"/>
  <c r="Z53" i="142"/>
  <c r="B58" i="142"/>
  <c r="B88" i="142"/>
  <c r="AD93" i="142"/>
  <c r="J25" i="142"/>
  <c r="AB25" i="142"/>
  <c r="AK25" i="142"/>
  <c r="AT25" i="142"/>
  <c r="BC25" i="142"/>
  <c r="AA61" i="142"/>
  <c r="AA59" i="142" s="1"/>
  <c r="AG25" i="142"/>
  <c r="X28" i="142"/>
  <c r="B23" i="142"/>
  <c r="AP25" i="142"/>
  <c r="AB63" i="142"/>
  <c r="AE101" i="142"/>
  <c r="B98" i="142"/>
  <c r="AE103" i="142"/>
  <c r="K25" i="142"/>
  <c r="T25" i="142"/>
  <c r="AC25" i="142"/>
  <c r="AL25" i="142"/>
  <c r="BD25" i="142"/>
  <c r="V25" i="138"/>
  <c r="N25" i="138"/>
  <c r="S25" i="138"/>
  <c r="K25" i="138"/>
  <c r="C25" i="138"/>
  <c r="Y25" i="138"/>
  <c r="AG25" i="138"/>
  <c r="U25" i="138"/>
  <c r="M25" i="138"/>
  <c r="E25" i="138"/>
  <c r="R25" i="138"/>
  <c r="J25" i="138"/>
  <c r="F25" i="138"/>
  <c r="B23" i="138"/>
  <c r="C26" i="138"/>
  <c r="D26" i="138" s="1"/>
  <c r="E26" i="138" s="1"/>
  <c r="F26" i="138" s="1"/>
  <c r="G26" i="138" s="1"/>
  <c r="H26" i="138" s="1"/>
  <c r="B22" i="138"/>
  <c r="AZ25" i="138"/>
  <c r="Z25" i="138"/>
  <c r="AE25" i="138"/>
  <c r="B18" i="138"/>
  <c r="AO25" i="138"/>
  <c r="AN25" i="138"/>
  <c r="BD25" i="138"/>
  <c r="B68" i="138"/>
  <c r="B58" i="138"/>
  <c r="Y108" i="138"/>
  <c r="B38" i="138"/>
  <c r="W108" i="138"/>
  <c r="B88" i="138"/>
  <c r="B15" i="138"/>
  <c r="AJ108" i="138"/>
  <c r="B48" i="138"/>
  <c r="AK25" i="138"/>
  <c r="AB25" i="138"/>
  <c r="BC25" i="138"/>
  <c r="G109" i="138"/>
  <c r="AL108" i="138"/>
  <c r="B78" i="138"/>
  <c r="B7" i="138"/>
  <c r="B98" i="138"/>
  <c r="AA25" i="138"/>
  <c r="AI25" i="138"/>
  <c r="AQ25" i="138"/>
  <c r="AY25" i="138"/>
  <c r="AP25" i="138"/>
  <c r="AV108" i="138"/>
  <c r="BA25" i="138"/>
  <c r="AX25" i="138"/>
  <c r="AF25" i="138"/>
  <c r="AR25" i="138"/>
  <c r="H109" i="138"/>
  <c r="BB25" i="138"/>
  <c r="AV25" i="138"/>
  <c r="X108" i="138"/>
  <c r="AC25" i="138"/>
  <c r="AS25" i="138"/>
  <c r="AU25" i="138"/>
  <c r="AD25" i="138"/>
  <c r="AL25" i="138"/>
  <c r="AT25" i="138"/>
  <c r="AH25" i="138"/>
  <c r="B24" i="138"/>
  <c r="X25" i="138"/>
  <c r="AJ25" i="138"/>
  <c r="AW25" i="138"/>
  <c r="U112" i="138"/>
  <c r="M112" i="138"/>
  <c r="E112" i="138"/>
  <c r="AX110" i="138"/>
  <c r="AX116" i="138" s="1"/>
  <c r="R110" i="138"/>
  <c r="R116" i="138" s="1"/>
  <c r="J110" i="138"/>
  <c r="J116" i="138" s="1"/>
  <c r="AW109" i="138"/>
  <c r="AZ112" i="138"/>
  <c r="T112" i="138"/>
  <c r="L112" i="138"/>
  <c r="D112" i="138"/>
  <c r="AW110" i="138"/>
  <c r="AW116" i="138" s="1"/>
  <c r="Q110" i="138"/>
  <c r="Q116" i="138" s="1"/>
  <c r="I110" i="138"/>
  <c r="I116" i="138" s="1"/>
  <c r="BD109" i="138"/>
  <c r="AV109" i="138"/>
  <c r="AV115" i="138" s="1"/>
  <c r="AY112" i="138"/>
  <c r="S112" i="138"/>
  <c r="K112" i="138"/>
  <c r="C112" i="138"/>
  <c r="BD110" i="138"/>
  <c r="BD116" i="138" s="1"/>
  <c r="AV110" i="138"/>
  <c r="AV116" i="138" s="1"/>
  <c r="P110" i="138"/>
  <c r="P116" i="138" s="1"/>
  <c r="H110" i="138"/>
  <c r="H116" i="138" s="1"/>
  <c r="BC109" i="138"/>
  <c r="BC115" i="138" s="1"/>
  <c r="AX112" i="138"/>
  <c r="R112" i="138"/>
  <c r="J112" i="138"/>
  <c r="BC110" i="138"/>
  <c r="BC116" i="138" s="1"/>
  <c r="AU110" i="138"/>
  <c r="AU116" i="138" s="1"/>
  <c r="W110" i="138"/>
  <c r="W116" i="138" s="1"/>
  <c r="F33" i="123" s="1"/>
  <c r="O110" i="138"/>
  <c r="O116" i="138" s="1"/>
  <c r="G110" i="138"/>
  <c r="G116" i="138" s="1"/>
  <c r="V109" i="138"/>
  <c r="N109" i="138"/>
  <c r="F109" i="138"/>
  <c r="BA108" i="138"/>
  <c r="AS108" i="138"/>
  <c r="AK108" i="138"/>
  <c r="AC108" i="138"/>
  <c r="U108" i="138"/>
  <c r="M108" i="138"/>
  <c r="E108" i="138"/>
  <c r="AW112" i="138"/>
  <c r="Q112" i="138"/>
  <c r="I112" i="138"/>
  <c r="V110" i="138"/>
  <c r="V116" i="138" s="1"/>
  <c r="E33" i="123" s="1"/>
  <c r="N110" i="138"/>
  <c r="N116" i="138" s="1"/>
  <c r="F110" i="138"/>
  <c r="F116" i="138" s="1"/>
  <c r="BD112" i="138"/>
  <c r="AV112" i="138"/>
  <c r="P112" i="138"/>
  <c r="H112" i="138"/>
  <c r="U110" i="138"/>
  <c r="U116" i="138" s="1"/>
  <c r="D33" i="123" s="1"/>
  <c r="M110" i="138"/>
  <c r="M116" i="138" s="1"/>
  <c r="E110" i="138"/>
  <c r="E116" i="138" s="1"/>
  <c r="AZ109" i="138"/>
  <c r="AZ115" i="138" s="1"/>
  <c r="T109" i="138"/>
  <c r="L109" i="138"/>
  <c r="D109" i="138"/>
  <c r="AY108" i="138"/>
  <c r="AQ108" i="138"/>
  <c r="AI108" i="138"/>
  <c r="AA108" i="138"/>
  <c r="S108" i="138"/>
  <c r="K108" i="138"/>
  <c r="BC112" i="138"/>
  <c r="AU112" i="138"/>
  <c r="W112" i="138"/>
  <c r="O112" i="138"/>
  <c r="G112" i="138"/>
  <c r="AZ110" i="138"/>
  <c r="AZ116" i="138" s="1"/>
  <c r="T110" i="138"/>
  <c r="T116" i="138" s="1"/>
  <c r="C33" i="123" s="1"/>
  <c r="L110" i="138"/>
  <c r="L116" i="138" s="1"/>
  <c r="D110" i="138"/>
  <c r="D116" i="138" s="1"/>
  <c r="AY109" i="138"/>
  <c r="AY115" i="138" s="1"/>
  <c r="S109" i="138"/>
  <c r="K109" i="138"/>
  <c r="C109" i="138"/>
  <c r="AX108" i="138"/>
  <c r="AP108" i="138"/>
  <c r="AH108" i="138"/>
  <c r="Z108" i="138"/>
  <c r="R108" i="138"/>
  <c r="J108" i="138"/>
  <c r="V112" i="138"/>
  <c r="N112" i="138"/>
  <c r="F112" i="138"/>
  <c r="AY110" i="138"/>
  <c r="AY116" i="138" s="1"/>
  <c r="AU109" i="138"/>
  <c r="AU115" i="138" s="1"/>
  <c r="Q109" i="138"/>
  <c r="E109" i="138"/>
  <c r="AU108" i="138"/>
  <c r="AG108" i="138"/>
  <c r="V108" i="138"/>
  <c r="H108" i="138"/>
  <c r="P109" i="138"/>
  <c r="AT108" i="138"/>
  <c r="AF108" i="138"/>
  <c r="T108" i="138"/>
  <c r="G108" i="138"/>
  <c r="O109" i="138"/>
  <c r="BD108" i="138"/>
  <c r="AR108" i="138"/>
  <c r="AE108" i="138"/>
  <c r="Q108" i="138"/>
  <c r="F108" i="138"/>
  <c r="M109" i="138"/>
  <c r="BC108" i="138"/>
  <c r="AO108" i="138"/>
  <c r="AD108" i="138"/>
  <c r="S110" i="138"/>
  <c r="S116" i="138" s="1"/>
  <c r="B33" i="123" s="1"/>
  <c r="BB108" i="138"/>
  <c r="AB108" i="138"/>
  <c r="I108" i="138"/>
  <c r="K110" i="138"/>
  <c r="K116" i="138" s="1"/>
  <c r="W109" i="138"/>
  <c r="AZ108" i="138"/>
  <c r="D108" i="138"/>
  <c r="C110" i="138"/>
  <c r="U109" i="138"/>
  <c r="AW108" i="138"/>
  <c r="AX109" i="138"/>
  <c r="AX111" i="138" s="1"/>
  <c r="J109" i="138"/>
  <c r="AN108" i="138"/>
  <c r="P108" i="138"/>
  <c r="I109" i="138"/>
  <c r="AM108" i="138"/>
  <c r="O108" i="138"/>
  <c r="L108" i="138"/>
  <c r="R109" i="138"/>
  <c r="N108" i="138"/>
  <c r="C25" i="137"/>
  <c r="O25" i="137"/>
  <c r="G25" i="137"/>
  <c r="S25" i="137"/>
  <c r="K25" i="137"/>
  <c r="U25" i="137"/>
  <c r="E25" i="137"/>
  <c r="I25" i="137"/>
  <c r="T25" i="137"/>
  <c r="D25" i="137"/>
  <c r="P25" i="137"/>
  <c r="H25" i="137"/>
  <c r="Y39" i="143" l="1"/>
  <c r="Y46" i="143" s="1"/>
  <c r="AA43" i="143"/>
  <c r="Z49" i="143"/>
  <c r="Z41" i="143"/>
  <c r="Z39" i="143" s="1"/>
  <c r="Z45" i="143" s="1"/>
  <c r="S109" i="143"/>
  <c r="E110" i="143"/>
  <c r="E116" i="143" s="1"/>
  <c r="M108" i="143"/>
  <c r="AL108" i="143"/>
  <c r="H108" i="143"/>
  <c r="M110" i="143"/>
  <c r="M116" i="143" s="1"/>
  <c r="E109" i="143"/>
  <c r="U108" i="143"/>
  <c r="R112" i="143"/>
  <c r="AT108" i="143"/>
  <c r="I110" i="143"/>
  <c r="I116" i="143" s="1"/>
  <c r="J110" i="143"/>
  <c r="J116" i="143" s="1"/>
  <c r="X108" i="143"/>
  <c r="J108" i="143"/>
  <c r="AI108" i="143"/>
  <c r="AZ108" i="143"/>
  <c r="V109" i="143"/>
  <c r="G108" i="143"/>
  <c r="R108" i="143"/>
  <c r="O112" i="143"/>
  <c r="AQ108" i="143"/>
  <c r="P110" i="143"/>
  <c r="P116" i="143" s="1"/>
  <c r="AE99" i="143"/>
  <c r="AF103" i="143"/>
  <c r="R109" i="143"/>
  <c r="J109" i="143"/>
  <c r="F112" i="143"/>
  <c r="Z108" i="143"/>
  <c r="W112" i="143"/>
  <c r="AY108" i="143"/>
  <c r="U110" i="143"/>
  <c r="U116" i="143" s="1"/>
  <c r="D108" i="143"/>
  <c r="M109" i="143"/>
  <c r="AC108" i="143"/>
  <c r="BB108" i="143"/>
  <c r="AU108" i="143"/>
  <c r="Q110" i="143"/>
  <c r="Q116" i="143" s="1"/>
  <c r="AN108" i="143"/>
  <c r="R110" i="143"/>
  <c r="R116" i="143" s="1"/>
  <c r="AA54" i="143"/>
  <c r="AB53" i="143"/>
  <c r="S110" i="143"/>
  <c r="S116" i="143" s="1"/>
  <c r="D110" i="143"/>
  <c r="D116" i="143" s="1"/>
  <c r="L108" i="143"/>
  <c r="I112" i="143"/>
  <c r="G110" i="143"/>
  <c r="G116" i="143" s="1"/>
  <c r="G109" i="143"/>
  <c r="AB63" i="143"/>
  <c r="AA59" i="143"/>
  <c r="C110" i="143"/>
  <c r="AO108" i="143"/>
  <c r="AP108" i="143"/>
  <c r="L110" i="143"/>
  <c r="L116" i="143" s="1"/>
  <c r="L109" i="143"/>
  <c r="T108" i="143"/>
  <c r="Q112" i="143"/>
  <c r="AS108" i="143"/>
  <c r="O110" i="143"/>
  <c r="O116" i="143" s="1"/>
  <c r="F108" i="143"/>
  <c r="O109" i="143"/>
  <c r="H109" i="143"/>
  <c r="BD108" i="143"/>
  <c r="Z56" i="143"/>
  <c r="AD89" i="143"/>
  <c r="AE93" i="143"/>
  <c r="AH108" i="143"/>
  <c r="D109" i="143"/>
  <c r="U109" i="143"/>
  <c r="AK108" i="143"/>
  <c r="BC108" i="143"/>
  <c r="AV108" i="143"/>
  <c r="I108" i="143"/>
  <c r="AF108" i="143"/>
  <c r="AX108" i="143"/>
  <c r="T110" i="143"/>
  <c r="T116" i="143" s="1"/>
  <c r="K108" i="143"/>
  <c r="T109" i="143"/>
  <c r="H112" i="143"/>
  <c r="AB108" i="143"/>
  <c r="BA108" i="143"/>
  <c r="W110" i="143"/>
  <c r="W116" i="143" s="1"/>
  <c r="N108" i="143"/>
  <c r="W109" i="143"/>
  <c r="C112" i="143"/>
  <c r="P109" i="143"/>
  <c r="D112" i="143"/>
  <c r="I109" i="143"/>
  <c r="E112" i="143"/>
  <c r="P108" i="143"/>
  <c r="B25" i="143"/>
  <c r="AA44" i="143"/>
  <c r="AB43" i="143"/>
  <c r="Y33" i="143"/>
  <c r="X29" i="143"/>
  <c r="Q108" i="143"/>
  <c r="K110" i="143"/>
  <c r="K116" i="143" s="1"/>
  <c r="N112" i="143"/>
  <c r="AJ108" i="143"/>
  <c r="F109" i="143"/>
  <c r="V108" i="143"/>
  <c r="K112" i="143"/>
  <c r="L112" i="143"/>
  <c r="M112" i="143"/>
  <c r="AW108" i="143"/>
  <c r="Y108" i="143"/>
  <c r="X110" i="143"/>
  <c r="X116" i="143" s="1"/>
  <c r="W108" i="143"/>
  <c r="AE108" i="143"/>
  <c r="C109" i="143"/>
  <c r="S108" i="143"/>
  <c r="P112" i="143"/>
  <c r="F110" i="143"/>
  <c r="F116" i="143" s="1"/>
  <c r="Q109" i="143"/>
  <c r="AM108" i="143"/>
  <c r="O108" i="143"/>
  <c r="V112" i="143"/>
  <c r="K109" i="143"/>
  <c r="AA108" i="143"/>
  <c r="AR108" i="143"/>
  <c r="N110" i="143"/>
  <c r="N116" i="143" s="1"/>
  <c r="E108" i="143"/>
  <c r="N109" i="143"/>
  <c r="AD108" i="143"/>
  <c r="S112" i="143"/>
  <c r="T112" i="143"/>
  <c r="U112" i="143"/>
  <c r="AG108" i="143"/>
  <c r="G112" i="143"/>
  <c r="V110" i="143"/>
  <c r="V116" i="143" s="1"/>
  <c r="J112" i="143"/>
  <c r="H110" i="143"/>
  <c r="H116" i="143" s="1"/>
  <c r="AB69" i="143"/>
  <c r="AC73" i="143"/>
  <c r="AC79" i="143"/>
  <c r="AD83" i="143"/>
  <c r="AA66" i="142"/>
  <c r="AC73" i="142"/>
  <c r="AB69" i="142"/>
  <c r="AE93" i="142"/>
  <c r="AD89" i="142"/>
  <c r="AB64" i="142"/>
  <c r="AC63" i="142"/>
  <c r="AD83" i="142"/>
  <c r="AC79" i="142"/>
  <c r="Z43" i="142"/>
  <c r="Y39" i="142"/>
  <c r="A58" i="142"/>
  <c r="AA53" i="142"/>
  <c r="Z49" i="142"/>
  <c r="AE99" i="142"/>
  <c r="AF103" i="142"/>
  <c r="B28" i="142"/>
  <c r="X31" i="142"/>
  <c r="X33" i="142"/>
  <c r="Y33" i="142" s="1"/>
  <c r="I26" i="138"/>
  <c r="J26" i="138" s="1"/>
  <c r="K26" i="138" s="1"/>
  <c r="L26" i="138" s="1"/>
  <c r="M26" i="138" s="1"/>
  <c r="N26" i="138" s="1"/>
  <c r="O26" i="138" s="1"/>
  <c r="P26" i="138" s="1"/>
  <c r="Q26" i="138" s="1"/>
  <c r="R26" i="138" s="1"/>
  <c r="S26" i="138" s="1"/>
  <c r="T26" i="138" s="1"/>
  <c r="U26" i="138" s="1"/>
  <c r="V26" i="138" s="1"/>
  <c r="W26" i="138" s="1"/>
  <c r="X26" i="138" s="1"/>
  <c r="Y26" i="138" s="1"/>
  <c r="Z26" i="138" s="1"/>
  <c r="AA26" i="138" s="1"/>
  <c r="AB26" i="138" s="1"/>
  <c r="AC26" i="138" s="1"/>
  <c r="AD26" i="138" s="1"/>
  <c r="AE26" i="138" s="1"/>
  <c r="AF26" i="138" s="1"/>
  <c r="AG26" i="138" s="1"/>
  <c r="AH26" i="138" s="1"/>
  <c r="AI26" i="138" s="1"/>
  <c r="AJ26" i="138" s="1"/>
  <c r="AK26" i="138" s="1"/>
  <c r="AL26" i="138" s="1"/>
  <c r="AM26" i="138" s="1"/>
  <c r="AN26" i="138" s="1"/>
  <c r="AO26" i="138" s="1"/>
  <c r="AP26" i="138" s="1"/>
  <c r="AQ26" i="138" s="1"/>
  <c r="AR26" i="138" s="1"/>
  <c r="AS26" i="138" s="1"/>
  <c r="AT26" i="138" s="1"/>
  <c r="AU26" i="138" s="1"/>
  <c r="AV26" i="138" s="1"/>
  <c r="AW26" i="138" s="1"/>
  <c r="AX26" i="138" s="1"/>
  <c r="AY26" i="138" s="1"/>
  <c r="AZ26" i="138" s="1"/>
  <c r="BA26" i="138" s="1"/>
  <c r="BB26" i="138" s="1"/>
  <c r="BC26" i="138" s="1"/>
  <c r="BD26" i="138" s="1"/>
  <c r="AW111" i="138"/>
  <c r="AW117" i="138" s="1"/>
  <c r="AN21" i="139" s="1"/>
  <c r="BD111" i="138"/>
  <c r="BD117" i="138" s="1"/>
  <c r="AX115" i="138"/>
  <c r="AW115" i="138"/>
  <c r="R111" i="138"/>
  <c r="R117" i="138" s="1"/>
  <c r="R115" i="138"/>
  <c r="T115" i="138"/>
  <c r="C32" i="123" s="1"/>
  <c r="T111" i="138"/>
  <c r="T117" i="138" s="1"/>
  <c r="N115" i="138"/>
  <c r="N111" i="138"/>
  <c r="N117" i="138" s="1"/>
  <c r="AV111" i="138"/>
  <c r="AV117" i="138" s="1"/>
  <c r="AM21" i="139" s="1"/>
  <c r="H111" i="138"/>
  <c r="H117" i="138" s="1"/>
  <c r="H115" i="138"/>
  <c r="BD115" i="138"/>
  <c r="J111" i="138"/>
  <c r="J117" i="138" s="1"/>
  <c r="J115" i="138"/>
  <c r="K111" i="138"/>
  <c r="K117" i="138" s="1"/>
  <c r="K115" i="138"/>
  <c r="AZ111" i="138"/>
  <c r="AZ117" i="138" s="1"/>
  <c r="F115" i="138"/>
  <c r="F111" i="138"/>
  <c r="F117" i="138" s="1"/>
  <c r="U115" i="138"/>
  <c r="D32" i="123" s="1"/>
  <c r="U111" i="138"/>
  <c r="U117" i="138" s="1"/>
  <c r="C116" i="138"/>
  <c r="S111" i="138"/>
  <c r="S117" i="138" s="1"/>
  <c r="S115" i="138"/>
  <c r="B32" i="123" s="1"/>
  <c r="AX117" i="138"/>
  <c r="AO21" i="139" s="1"/>
  <c r="G111" i="138"/>
  <c r="G117" i="138" s="1"/>
  <c r="G115" i="138"/>
  <c r="I111" i="138"/>
  <c r="I117" i="138" s="1"/>
  <c r="I115" i="138"/>
  <c r="E115" i="138"/>
  <c r="E111" i="138"/>
  <c r="E117" i="138" s="1"/>
  <c r="C111" i="138"/>
  <c r="C115" i="138"/>
  <c r="P111" i="138"/>
  <c r="P117" i="138" s="1"/>
  <c r="P115" i="138"/>
  <c r="Q111" i="138"/>
  <c r="Q117" i="138" s="1"/>
  <c r="Q115" i="138"/>
  <c r="AY111" i="138"/>
  <c r="AY117" i="138" s="1"/>
  <c r="BC111" i="138"/>
  <c r="BC117" i="138" s="1"/>
  <c r="M115" i="138"/>
  <c r="M111" i="138"/>
  <c r="M117" i="138" s="1"/>
  <c r="L115" i="138"/>
  <c r="L111" i="138"/>
  <c r="L117" i="138" s="1"/>
  <c r="V115" i="138"/>
  <c r="E32" i="123" s="1"/>
  <c r="V111" i="138"/>
  <c r="V117" i="138" s="1"/>
  <c r="B108" i="138"/>
  <c r="W111" i="138"/>
  <c r="W117" i="138" s="1"/>
  <c r="W115" i="138"/>
  <c r="F32" i="123" s="1"/>
  <c r="O111" i="138"/>
  <c r="O117" i="138" s="1"/>
  <c r="O115" i="138"/>
  <c r="AU111" i="138"/>
  <c r="AU117" i="138" s="1"/>
  <c r="AL21" i="139" s="1"/>
  <c r="D115" i="138"/>
  <c r="D111" i="138"/>
  <c r="D117" i="138" s="1"/>
  <c r="B25" i="138"/>
  <c r="AD90" i="137"/>
  <c r="B57" i="137"/>
  <c r="B47" i="137"/>
  <c r="A46" i="137"/>
  <c r="A56" i="137" s="1"/>
  <c r="A66" i="137" s="1"/>
  <c r="A76" i="137" s="1"/>
  <c r="A86" i="137" s="1"/>
  <c r="A96" i="137" s="1"/>
  <c r="A106" i="137" s="1"/>
  <c r="A45" i="137"/>
  <c r="A55" i="137" s="1"/>
  <c r="A65" i="137" s="1"/>
  <c r="A75" i="137" s="1"/>
  <c r="A85" i="137" s="1"/>
  <c r="A95" i="137" s="1"/>
  <c r="A105" i="137" s="1"/>
  <c r="A44" i="137"/>
  <c r="A54" i="137" s="1"/>
  <c r="A64" i="137" s="1"/>
  <c r="A74" i="137" s="1"/>
  <c r="A84" i="137" s="1"/>
  <c r="A94" i="137" s="1"/>
  <c r="A104" i="137" s="1"/>
  <c r="A43" i="137"/>
  <c r="A53" i="137" s="1"/>
  <c r="A63" i="137" s="1"/>
  <c r="A73" i="137" s="1"/>
  <c r="A83" i="137" s="1"/>
  <c r="A93" i="137" s="1"/>
  <c r="A103" i="137" s="1"/>
  <c r="A42" i="137"/>
  <c r="A52" i="137" s="1"/>
  <c r="A62" i="137" s="1"/>
  <c r="A72" i="137" s="1"/>
  <c r="A82" i="137" s="1"/>
  <c r="A92" i="137" s="1"/>
  <c r="A102" i="137" s="1"/>
  <c r="A41" i="137"/>
  <c r="A51" i="137" s="1"/>
  <c r="A61" i="137" s="1"/>
  <c r="A71" i="137" s="1"/>
  <c r="A81" i="137" s="1"/>
  <c r="A91" i="137" s="1"/>
  <c r="A101" i="137" s="1"/>
  <c r="A40" i="137"/>
  <c r="A50" i="137" s="1"/>
  <c r="A60" i="137" s="1"/>
  <c r="A70" i="137" s="1"/>
  <c r="A80" i="137" s="1"/>
  <c r="A90" i="137" s="1"/>
  <c r="A100" i="137" s="1"/>
  <c r="A39" i="137"/>
  <c r="A49" i="137" s="1"/>
  <c r="A59" i="137" s="1"/>
  <c r="A69" i="137" s="1"/>
  <c r="A79" i="137" s="1"/>
  <c r="A89" i="137" s="1"/>
  <c r="A99" i="137" s="1"/>
  <c r="A38" i="137"/>
  <c r="B37" i="137"/>
  <c r="X22" i="137"/>
  <c r="AE8" i="137"/>
  <c r="AE8" i="138" s="1"/>
  <c r="AD8" i="137"/>
  <c r="AD8" i="138" s="1"/>
  <c r="AC8" i="137"/>
  <c r="AC8" i="138" s="1"/>
  <c r="AB8" i="137"/>
  <c r="AB8" i="138" s="1"/>
  <c r="AA8" i="137"/>
  <c r="AA8" i="138" s="1"/>
  <c r="Z8" i="137"/>
  <c r="Z8" i="138" s="1"/>
  <c r="Y8" i="137"/>
  <c r="Y8" i="138" s="1"/>
  <c r="X8" i="137"/>
  <c r="X8" i="138" s="1"/>
  <c r="Z7" i="137"/>
  <c r="AA7" i="137"/>
  <c r="AB7" i="137"/>
  <c r="AC7" i="137"/>
  <c r="AD7" i="137"/>
  <c r="AE7" i="137"/>
  <c r="Y7" i="137"/>
  <c r="X7" i="137"/>
  <c r="C26" i="137"/>
  <c r="BD24" i="137"/>
  <c r="BC24" i="137"/>
  <c r="BB24" i="137"/>
  <c r="BA24" i="137"/>
  <c r="AZ24" i="137"/>
  <c r="AY24" i="137"/>
  <c r="AX24" i="137"/>
  <c r="AW24" i="137"/>
  <c r="AV24" i="137"/>
  <c r="AU24" i="137"/>
  <c r="AT24" i="137"/>
  <c r="AS24" i="137"/>
  <c r="AR24" i="137"/>
  <c r="AQ24" i="137"/>
  <c r="AP24" i="137"/>
  <c r="AO24" i="137"/>
  <c r="AN24" i="137"/>
  <c r="AM24" i="137"/>
  <c r="AL24" i="137"/>
  <c r="AK24" i="137"/>
  <c r="AJ24" i="137"/>
  <c r="AI24" i="137"/>
  <c r="AH24" i="137"/>
  <c r="AG24" i="137"/>
  <c r="AF24" i="137"/>
  <c r="AE24" i="137"/>
  <c r="AD24" i="137"/>
  <c r="AC24" i="137"/>
  <c r="AB24" i="137"/>
  <c r="AA24" i="137"/>
  <c r="Z24" i="137"/>
  <c r="Y24" i="137"/>
  <c r="X24" i="137"/>
  <c r="X25" i="137" s="1"/>
  <c r="BD23" i="137"/>
  <c r="BC23" i="137"/>
  <c r="BB23" i="137"/>
  <c r="BA23" i="137"/>
  <c r="AZ23" i="137"/>
  <c r="AY23" i="137"/>
  <c r="AX23" i="137"/>
  <c r="AX25" i="137" s="1"/>
  <c r="AW23" i="137"/>
  <c r="AV23" i="137"/>
  <c r="AU23" i="137"/>
  <c r="AT23" i="137"/>
  <c r="AS23" i="137"/>
  <c r="AR23" i="137"/>
  <c r="AQ23" i="137"/>
  <c r="AP23" i="137"/>
  <c r="AP25" i="137" s="1"/>
  <c r="AO23" i="137"/>
  <c r="AN23" i="137"/>
  <c r="AM23" i="137"/>
  <c r="AL23" i="137"/>
  <c r="AK23" i="137"/>
  <c r="AJ23" i="137"/>
  <c r="AI23" i="137"/>
  <c r="AH23" i="137"/>
  <c r="AH25" i="137" s="1"/>
  <c r="AG23" i="137"/>
  <c r="AF23" i="137"/>
  <c r="AE23" i="137"/>
  <c r="AD23" i="137"/>
  <c r="AC23" i="137"/>
  <c r="AB23" i="137"/>
  <c r="AA23" i="137"/>
  <c r="Z23" i="137"/>
  <c r="Z25" i="137" s="1"/>
  <c r="Y23" i="137"/>
  <c r="BD22" i="137"/>
  <c r="BC22" i="137"/>
  <c r="BB22" i="137"/>
  <c r="BA22" i="137"/>
  <c r="AZ22" i="137"/>
  <c r="AY22" i="137"/>
  <c r="AX22" i="137"/>
  <c r="AW22" i="137"/>
  <c r="AV22" i="137"/>
  <c r="AU22" i="137"/>
  <c r="AT22" i="137"/>
  <c r="AS22" i="137"/>
  <c r="AR22" i="137"/>
  <c r="AQ22" i="137"/>
  <c r="AP22" i="137"/>
  <c r="AO22" i="137"/>
  <c r="AN22" i="137"/>
  <c r="AM22" i="137"/>
  <c r="AL22" i="137"/>
  <c r="AK22" i="137"/>
  <c r="AJ22" i="137"/>
  <c r="AI22" i="137"/>
  <c r="AH22" i="137"/>
  <c r="AG22" i="137"/>
  <c r="AF22" i="137"/>
  <c r="AE22" i="137"/>
  <c r="AD22" i="137"/>
  <c r="AC22" i="137"/>
  <c r="AB22" i="137"/>
  <c r="AA22" i="137"/>
  <c r="Z22" i="137"/>
  <c r="Y22" i="137"/>
  <c r="W22" i="137"/>
  <c r="V22" i="137"/>
  <c r="B21" i="137"/>
  <c r="AW18" i="137"/>
  <c r="AV18" i="137"/>
  <c r="AU18" i="137"/>
  <c r="AT18" i="137"/>
  <c r="AS18" i="137"/>
  <c r="AR18" i="137"/>
  <c r="AQ18" i="137"/>
  <c r="AP18" i="137"/>
  <c r="AO18" i="137"/>
  <c r="AN18" i="137"/>
  <c r="AM18" i="137"/>
  <c r="AL18" i="137"/>
  <c r="AK18" i="137"/>
  <c r="AJ18" i="137"/>
  <c r="AI18" i="137"/>
  <c r="AH18" i="137"/>
  <c r="AG18" i="137"/>
  <c r="AF18" i="137"/>
  <c r="AE18" i="137"/>
  <c r="AD18" i="137"/>
  <c r="AC18" i="137"/>
  <c r="AB18" i="137"/>
  <c r="AA18" i="137"/>
  <c r="Z18" i="137"/>
  <c r="Y18" i="137"/>
  <c r="X18" i="137"/>
  <c r="B17" i="137"/>
  <c r="B16" i="137"/>
  <c r="X15" i="137"/>
  <c r="X19" i="137" s="1"/>
  <c r="Y19" i="137" s="1"/>
  <c r="Z19" i="137" s="1"/>
  <c r="AA19" i="137" s="1"/>
  <c r="AB19" i="137" s="1"/>
  <c r="AC19" i="137" s="1"/>
  <c r="AD19" i="137" s="1"/>
  <c r="AE19" i="137" s="1"/>
  <c r="AF19" i="137" s="1"/>
  <c r="AG19" i="137" s="1"/>
  <c r="AH19" i="137" s="1"/>
  <c r="AI19" i="137" s="1"/>
  <c r="AJ19" i="137" s="1"/>
  <c r="AK19" i="137" s="1"/>
  <c r="AL19" i="137" s="1"/>
  <c r="AM19" i="137" s="1"/>
  <c r="AN19" i="137" s="1"/>
  <c r="AO19" i="137" s="1"/>
  <c r="AP19" i="137" s="1"/>
  <c r="AQ19" i="137" s="1"/>
  <c r="AR19" i="137" s="1"/>
  <c r="AS19" i="137" s="1"/>
  <c r="AT19" i="137" s="1"/>
  <c r="AU19" i="137" s="1"/>
  <c r="AV19" i="137" s="1"/>
  <c r="B13" i="137"/>
  <c r="B12" i="137"/>
  <c r="B5" i="137"/>
  <c r="AE98" i="137" l="1"/>
  <c r="B18" i="116"/>
  <c r="Z48" i="137"/>
  <c r="B48" i="137" s="1"/>
  <c r="B13" i="116"/>
  <c r="AA58" i="137"/>
  <c r="B14" i="116"/>
  <c r="AD88" i="137"/>
  <c r="AD93" i="137" s="1"/>
  <c r="B17" i="116"/>
  <c r="X28" i="137"/>
  <c r="B11" i="116"/>
  <c r="AC78" i="137"/>
  <c r="B78" i="137" s="1"/>
  <c r="B16" i="116"/>
  <c r="Y38" i="137"/>
  <c r="B12" i="116"/>
  <c r="AB68" i="137"/>
  <c r="AB71" i="137" s="1"/>
  <c r="B15" i="116"/>
  <c r="AA61" i="138"/>
  <c r="AA63" i="138"/>
  <c r="X33" i="138"/>
  <c r="X31" i="138"/>
  <c r="X110" i="138" s="1"/>
  <c r="X116" i="138" s="1"/>
  <c r="G33" i="123" s="1"/>
  <c r="BA71" i="138"/>
  <c r="BA69" i="138" s="1"/>
  <c r="BA75" i="138" s="1"/>
  <c r="BA72" i="138" s="1"/>
  <c r="BA70" i="138" s="1"/>
  <c r="AB73" i="138"/>
  <c r="AB71" i="138"/>
  <c r="AE103" i="138"/>
  <c r="AE101" i="138"/>
  <c r="Y41" i="138"/>
  <c r="Y43" i="138"/>
  <c r="AC81" i="138"/>
  <c r="BA81" i="138"/>
  <c r="BA79" i="138" s="1"/>
  <c r="BA85" i="138" s="1"/>
  <c r="BA82" i="138" s="1"/>
  <c r="BA80" i="138" s="1"/>
  <c r="BA86" i="138" s="1"/>
  <c r="AC83" i="138"/>
  <c r="AE103" i="137"/>
  <c r="AF103" i="137" s="1"/>
  <c r="AA61" i="137"/>
  <c r="Z51" i="138"/>
  <c r="Z53" i="138"/>
  <c r="AD91" i="138"/>
  <c r="AD93" i="138"/>
  <c r="Z42" i="143"/>
  <c r="G111" i="143"/>
  <c r="G117" i="143" s="1"/>
  <c r="G115" i="143"/>
  <c r="AB54" i="143"/>
  <c r="AC53" i="143"/>
  <c r="V111" i="143"/>
  <c r="V117" i="143" s="1"/>
  <c r="V115" i="143"/>
  <c r="T111" i="143"/>
  <c r="T117" i="143" s="1"/>
  <c r="T115" i="143"/>
  <c r="X109" i="143"/>
  <c r="X36" i="143"/>
  <c r="D111" i="143"/>
  <c r="D117" i="143" s="1"/>
  <c r="D115" i="143"/>
  <c r="C111" i="143"/>
  <c r="C115" i="143"/>
  <c r="Z33" i="143"/>
  <c r="Y34" i="143"/>
  <c r="C116" i="143"/>
  <c r="F111" i="143"/>
  <c r="F117" i="143" s="1"/>
  <c r="F115" i="143"/>
  <c r="W111" i="143"/>
  <c r="W117" i="143" s="1"/>
  <c r="W115" i="143"/>
  <c r="AD84" i="143"/>
  <c r="AE83" i="143"/>
  <c r="Q111" i="143"/>
  <c r="Q117" i="143" s="1"/>
  <c r="Q115" i="143"/>
  <c r="AE94" i="143"/>
  <c r="AF93" i="143"/>
  <c r="H111" i="143"/>
  <c r="H117" i="143" s="1"/>
  <c r="H115" i="143"/>
  <c r="AA66" i="143"/>
  <c r="M111" i="143"/>
  <c r="M117" i="143" s="1"/>
  <c r="M115" i="143"/>
  <c r="J111" i="143"/>
  <c r="J117" i="143" s="1"/>
  <c r="J115" i="143"/>
  <c r="E111" i="143"/>
  <c r="E117" i="143" s="1"/>
  <c r="E115" i="143"/>
  <c r="S111" i="143"/>
  <c r="S117" i="143" s="1"/>
  <c r="S115" i="143"/>
  <c r="R111" i="143"/>
  <c r="R117" i="143" s="1"/>
  <c r="R115" i="143"/>
  <c r="AB76" i="143"/>
  <c r="AC86" i="143"/>
  <c r="I111" i="143"/>
  <c r="I117" i="143" s="1"/>
  <c r="I115" i="143"/>
  <c r="AD96" i="143"/>
  <c r="AA51" i="143"/>
  <c r="B108" i="143"/>
  <c r="AB44" i="143"/>
  <c r="AC43" i="143"/>
  <c r="O111" i="143"/>
  <c r="O117" i="143" s="1"/>
  <c r="O115" i="143"/>
  <c r="L111" i="143"/>
  <c r="L117" i="143" s="1"/>
  <c r="L115" i="143"/>
  <c r="AC63" i="143"/>
  <c r="AB64" i="143"/>
  <c r="U111" i="143"/>
  <c r="U117" i="143" s="1"/>
  <c r="U115" i="143"/>
  <c r="K111" i="143"/>
  <c r="K117" i="143" s="1"/>
  <c r="K115" i="143"/>
  <c r="P111" i="143"/>
  <c r="P117" i="143" s="1"/>
  <c r="P115" i="143"/>
  <c r="AF104" i="143"/>
  <c r="AG103" i="143"/>
  <c r="AD73" i="143"/>
  <c r="AC74" i="143"/>
  <c r="N111" i="143"/>
  <c r="N117" i="143" s="1"/>
  <c r="N115" i="143"/>
  <c r="AE106" i="143"/>
  <c r="A68" i="142"/>
  <c r="AD96" i="142"/>
  <c r="AF93" i="142"/>
  <c r="AE94" i="142"/>
  <c r="Y46" i="142"/>
  <c r="AB76" i="142"/>
  <c r="AD84" i="142"/>
  <c r="AE83" i="142"/>
  <c r="AD73" i="142"/>
  <c r="AC74" i="142"/>
  <c r="Z44" i="142"/>
  <c r="AA43" i="142"/>
  <c r="AE106" i="142"/>
  <c r="AA54" i="142"/>
  <c r="AB53" i="142"/>
  <c r="AB61" i="142"/>
  <c r="Z56" i="142"/>
  <c r="X29" i="142"/>
  <c r="AC86" i="142"/>
  <c r="AF104" i="142"/>
  <c r="AG103" i="142"/>
  <c r="AC64" i="142"/>
  <c r="AD63" i="142"/>
  <c r="BB81" i="138"/>
  <c r="C117" i="138"/>
  <c r="BA110" i="138"/>
  <c r="BA116" i="138" s="1"/>
  <c r="AF25" i="137"/>
  <c r="AN25" i="137"/>
  <c r="AV25" i="137"/>
  <c r="BD25" i="137"/>
  <c r="B28" i="137"/>
  <c r="X31" i="137"/>
  <c r="Y43" i="137"/>
  <c r="Z43" i="137" s="1"/>
  <c r="B38" i="137"/>
  <c r="Y41" i="137"/>
  <c r="AE101" i="137"/>
  <c r="B24" i="137"/>
  <c r="D26" i="137"/>
  <c r="E26" i="137" s="1"/>
  <c r="F26" i="137" s="1"/>
  <c r="G26" i="137" s="1"/>
  <c r="H26" i="137" s="1"/>
  <c r="I26" i="137" s="1"/>
  <c r="J26" i="137" s="1"/>
  <c r="K26" i="137" s="1"/>
  <c r="L26" i="137" s="1"/>
  <c r="M26" i="137" s="1"/>
  <c r="N26" i="137" s="1"/>
  <c r="O26" i="137" s="1"/>
  <c r="P26" i="137" s="1"/>
  <c r="Q26" i="137" s="1"/>
  <c r="R26" i="137" s="1"/>
  <c r="S26" i="137" s="1"/>
  <c r="T26" i="137" s="1"/>
  <c r="U26" i="137" s="1"/>
  <c r="V26" i="137" s="1"/>
  <c r="W26" i="137" s="1"/>
  <c r="B15" i="137"/>
  <c r="B98" i="137"/>
  <c r="Q108" i="137"/>
  <c r="A48" i="137"/>
  <c r="A58" i="137" s="1"/>
  <c r="A68" i="137" s="1"/>
  <c r="A78" i="137" s="1"/>
  <c r="A88" i="137" s="1"/>
  <c r="A98" i="137" s="1"/>
  <c r="R109" i="137"/>
  <c r="AZ109" i="137"/>
  <c r="X33" i="137"/>
  <c r="AA63" i="137"/>
  <c r="B58" i="137"/>
  <c r="B22" i="137"/>
  <c r="AU25" i="137"/>
  <c r="BC25" i="137"/>
  <c r="B19" i="137"/>
  <c r="AW19" i="137"/>
  <c r="Y25" i="137"/>
  <c r="AA25" i="137"/>
  <c r="AI25" i="137"/>
  <c r="AQ25" i="137"/>
  <c r="AY25" i="137"/>
  <c r="AE25" i="137"/>
  <c r="B7" i="137"/>
  <c r="AG25" i="137"/>
  <c r="AO25" i="137"/>
  <c r="B18" i="137"/>
  <c r="AM25" i="137"/>
  <c r="AW25" i="137"/>
  <c r="B23" i="137"/>
  <c r="AB25" i="137"/>
  <c r="AJ25" i="137"/>
  <c r="AR25" i="137"/>
  <c r="AZ25" i="137"/>
  <c r="AC25" i="137"/>
  <c r="AK25" i="137"/>
  <c r="AS25" i="137"/>
  <c r="BA25" i="137"/>
  <c r="AD25" i="137"/>
  <c r="AL25" i="137"/>
  <c r="AT25" i="137"/>
  <c r="BB25" i="137"/>
  <c r="B88" i="137" l="1"/>
  <c r="AC81" i="137"/>
  <c r="AD91" i="137"/>
  <c r="AB73" i="137"/>
  <c r="AC73" i="137" s="1"/>
  <c r="AC74" i="137" s="1"/>
  <c r="Z53" i="137"/>
  <c r="B68" i="137"/>
  <c r="AC83" i="137"/>
  <c r="AC79" i="137" s="1"/>
  <c r="Z51" i="137"/>
  <c r="Z49" i="137" s="1"/>
  <c r="AE93" i="138"/>
  <c r="AD89" i="138"/>
  <c r="AD96" i="138" s="1"/>
  <c r="AE91" i="138" s="1"/>
  <c r="AE99" i="138"/>
  <c r="AE106" i="138" s="1"/>
  <c r="AF101" i="138" s="1"/>
  <c r="AF103" i="138"/>
  <c r="Y39" i="138"/>
  <c r="Y46" i="138" s="1"/>
  <c r="Z43" i="138"/>
  <c r="Y33" i="138"/>
  <c r="X29" i="138"/>
  <c r="AE99" i="137"/>
  <c r="AA53" i="138"/>
  <c r="Z49" i="138"/>
  <c r="Z56" i="138" s="1"/>
  <c r="AC79" i="138"/>
  <c r="AC86" i="138" s="1"/>
  <c r="AD81" i="138" s="1"/>
  <c r="AD83" i="138"/>
  <c r="AB69" i="138"/>
  <c r="AB76" i="138" s="1"/>
  <c r="AC71" i="138" s="1"/>
  <c r="AC73" i="138"/>
  <c r="AA59" i="138"/>
  <c r="AA66" i="138" s="1"/>
  <c r="AB61" i="138" s="1"/>
  <c r="AB63" i="138"/>
  <c r="AF83" i="143"/>
  <c r="AE84" i="143"/>
  <c r="X111" i="143"/>
  <c r="X117" i="143" s="1"/>
  <c r="X115" i="143"/>
  <c r="AF94" i="143"/>
  <c r="AG93" i="143"/>
  <c r="C117" i="143"/>
  <c r="AF101" i="143"/>
  <c r="AG104" i="143"/>
  <c r="AH103" i="143"/>
  <c r="Z40" i="143"/>
  <c r="AD74" i="143"/>
  <c r="AE73" i="143"/>
  <c r="AC71" i="143"/>
  <c r="AC64" i="143"/>
  <c r="AD63" i="143"/>
  <c r="AB61" i="143"/>
  <c r="AA49" i="143"/>
  <c r="AD81" i="143"/>
  <c r="Z34" i="143"/>
  <c r="AA33" i="143"/>
  <c r="X112" i="143"/>
  <c r="Y31" i="143"/>
  <c r="AC54" i="143"/>
  <c r="AD53" i="143"/>
  <c r="AD43" i="143"/>
  <c r="AC44" i="143"/>
  <c r="AE91" i="143"/>
  <c r="AE84" i="142"/>
  <c r="AF83" i="142"/>
  <c r="Z41" i="142"/>
  <c r="AE91" i="142"/>
  <c r="AG104" i="142"/>
  <c r="AH103" i="142"/>
  <c r="AD81" i="142"/>
  <c r="Z33" i="142"/>
  <c r="Y34" i="142"/>
  <c r="AB59" i="142"/>
  <c r="X36" i="142"/>
  <c r="AF101" i="142"/>
  <c r="A78" i="142"/>
  <c r="AA44" i="142"/>
  <c r="AB43" i="142"/>
  <c r="AF94" i="142"/>
  <c r="AG93" i="142"/>
  <c r="AD64" i="142"/>
  <c r="AE63" i="142"/>
  <c r="AA51" i="142"/>
  <c r="AC53" i="142"/>
  <c r="AB54" i="142"/>
  <c r="AD74" i="142"/>
  <c r="AE73" i="142"/>
  <c r="AC71" i="142"/>
  <c r="AA51" i="138"/>
  <c r="Z41" i="138"/>
  <c r="BA109" i="138"/>
  <c r="BA76" i="138"/>
  <c r="BA112" i="138" s="1"/>
  <c r="BB79" i="138"/>
  <c r="Y39" i="137"/>
  <c r="Y46" i="137" s="1"/>
  <c r="AW108" i="137"/>
  <c r="K108" i="137"/>
  <c r="AX109" i="137"/>
  <c r="AX115" i="137" s="1"/>
  <c r="AQ108" i="137"/>
  <c r="AO108" i="137"/>
  <c r="U110" i="137"/>
  <c r="U116" i="137" s="1"/>
  <c r="D16" i="123" s="1"/>
  <c r="C110" i="137"/>
  <c r="C116" i="137" s="1"/>
  <c r="AY108" i="137"/>
  <c r="K110" i="137"/>
  <c r="K116" i="137" s="1"/>
  <c r="BB112" i="137"/>
  <c r="S110" i="137"/>
  <c r="S116" i="137" s="1"/>
  <c r="B16" i="123" s="1"/>
  <c r="F112" i="137"/>
  <c r="G112" i="137"/>
  <c r="AL108" i="137"/>
  <c r="J108" i="137"/>
  <c r="O112" i="137"/>
  <c r="H110" i="137"/>
  <c r="H116" i="137" s="1"/>
  <c r="R108" i="137"/>
  <c r="AV112" i="137"/>
  <c r="BC108" i="137"/>
  <c r="Z108" i="137"/>
  <c r="AZ108" i="137"/>
  <c r="P108" i="137"/>
  <c r="AP108" i="137"/>
  <c r="V110" i="137"/>
  <c r="V116" i="137" s="1"/>
  <c r="E16" i="123" s="1"/>
  <c r="AW109" i="137"/>
  <c r="AW115" i="137" s="1"/>
  <c r="D109" i="137"/>
  <c r="D115" i="137" s="1"/>
  <c r="S109" i="137"/>
  <c r="S115" i="137" s="1"/>
  <c r="B15" i="123" s="1"/>
  <c r="M108" i="137"/>
  <c r="J109" i="137"/>
  <c r="AY109" i="137"/>
  <c r="AY115" i="137" s="1"/>
  <c r="V109" i="137"/>
  <c r="V115" i="137" s="1"/>
  <c r="E15" i="123" s="1"/>
  <c r="L110" i="137"/>
  <c r="L116" i="137" s="1"/>
  <c r="J112" i="137"/>
  <c r="X108" i="137"/>
  <c r="X26" i="137"/>
  <c r="Y26" i="137" s="1"/>
  <c r="Z26" i="137" s="1"/>
  <c r="AA26" i="137" s="1"/>
  <c r="AB26" i="137" s="1"/>
  <c r="AC26" i="137" s="1"/>
  <c r="AD26" i="137" s="1"/>
  <c r="AE26" i="137" s="1"/>
  <c r="AF26" i="137" s="1"/>
  <c r="AG26" i="137" s="1"/>
  <c r="AH26" i="137" s="1"/>
  <c r="AI26" i="137" s="1"/>
  <c r="AJ26" i="137" s="1"/>
  <c r="AK26" i="137" s="1"/>
  <c r="AL26" i="137" s="1"/>
  <c r="AM26" i="137" s="1"/>
  <c r="AN26" i="137" s="1"/>
  <c r="AO26" i="137" s="1"/>
  <c r="AP26" i="137" s="1"/>
  <c r="AQ26" i="137" s="1"/>
  <c r="AR26" i="137" s="1"/>
  <c r="AS26" i="137" s="1"/>
  <c r="AT26" i="137" s="1"/>
  <c r="AU26" i="137" s="1"/>
  <c r="AV26" i="137" s="1"/>
  <c r="AW26" i="137" s="1"/>
  <c r="AX26" i="137" s="1"/>
  <c r="AY26" i="137" s="1"/>
  <c r="AZ26" i="137" s="1"/>
  <c r="BA26" i="137" s="1"/>
  <c r="BB26" i="137" s="1"/>
  <c r="BC26" i="137" s="1"/>
  <c r="BD26" i="137" s="1"/>
  <c r="AE93" i="137"/>
  <c r="AD89" i="137"/>
  <c r="M110" i="137"/>
  <c r="M116" i="137" s="1"/>
  <c r="T110" i="137"/>
  <c r="T116" i="137" s="1"/>
  <c r="C16" i="123" s="1"/>
  <c r="AB108" i="137"/>
  <c r="N108" i="137"/>
  <c r="AE108" i="137"/>
  <c r="I109" i="137"/>
  <c r="T109" i="137"/>
  <c r="I108" i="137"/>
  <c r="N112" i="137"/>
  <c r="C109" i="137"/>
  <c r="P112" i="137"/>
  <c r="AJ108" i="137"/>
  <c r="F110" i="137"/>
  <c r="F116" i="137" s="1"/>
  <c r="AW112" i="137"/>
  <c r="F109" i="137"/>
  <c r="AU110" i="137"/>
  <c r="AU116" i="137" s="1"/>
  <c r="V108" i="137"/>
  <c r="AU109" i="137"/>
  <c r="K112" i="137"/>
  <c r="AM108" i="137"/>
  <c r="I110" i="137"/>
  <c r="I116" i="137" s="1"/>
  <c r="AZ112" i="137"/>
  <c r="Q109" i="137"/>
  <c r="M112" i="137"/>
  <c r="AE106" i="137"/>
  <c r="Y33" i="137"/>
  <c r="X29" i="137"/>
  <c r="E110" i="137"/>
  <c r="E116" i="137" s="1"/>
  <c r="BA110" i="137"/>
  <c r="BA116" i="137" s="1"/>
  <c r="H112" i="137"/>
  <c r="BA108" i="137"/>
  <c r="W109" i="137"/>
  <c r="BD109" i="137"/>
  <c r="E112" i="137"/>
  <c r="AF104" i="137"/>
  <c r="AG103" i="137"/>
  <c r="AD83" i="137"/>
  <c r="Y108" i="137"/>
  <c r="AG108" i="137"/>
  <c r="V112" i="137"/>
  <c r="K109" i="137"/>
  <c r="AZ110" i="137"/>
  <c r="AZ116" i="137" s="1"/>
  <c r="AR108" i="137"/>
  <c r="N110" i="137"/>
  <c r="N116" i="137" s="1"/>
  <c r="E108" i="137"/>
  <c r="N109" i="137"/>
  <c r="N115" i="137" s="1"/>
  <c r="BC110" i="137"/>
  <c r="BC116" i="137" s="1"/>
  <c r="AD108" i="137"/>
  <c r="BC109" i="137"/>
  <c r="S112" i="137"/>
  <c r="AU108" i="137"/>
  <c r="Q110" i="137"/>
  <c r="Q116" i="137" s="1"/>
  <c r="H108" i="137"/>
  <c r="U112" i="137"/>
  <c r="BD112" i="137"/>
  <c r="E109" i="137"/>
  <c r="U108" i="137"/>
  <c r="R112" i="137"/>
  <c r="AT108" i="137"/>
  <c r="P110" i="137"/>
  <c r="P116" i="137" s="1"/>
  <c r="AY112" i="137"/>
  <c r="H109" i="137"/>
  <c r="AW110" i="137"/>
  <c r="AW116" i="137" s="1"/>
  <c r="AF108" i="137"/>
  <c r="J110" i="137"/>
  <c r="J116" i="137" s="1"/>
  <c r="BA112" i="137"/>
  <c r="AZ115" i="137"/>
  <c r="W112" i="137"/>
  <c r="M109" i="137"/>
  <c r="AC108" i="137"/>
  <c r="D112" i="137"/>
  <c r="R110" i="137"/>
  <c r="R116" i="137" s="1"/>
  <c r="D108" i="137"/>
  <c r="BB110" i="137"/>
  <c r="BB116" i="137" s="1"/>
  <c r="BB109" i="137"/>
  <c r="BB108" i="137"/>
  <c r="G108" i="137"/>
  <c r="P109" i="137"/>
  <c r="AN108" i="137"/>
  <c r="L109" i="137"/>
  <c r="L115" i="137" s="1"/>
  <c r="S108" i="137"/>
  <c r="AA108" i="137"/>
  <c r="AY110" i="137"/>
  <c r="AY116" i="137" s="1"/>
  <c r="AH108" i="137"/>
  <c r="D110" i="137"/>
  <c r="D116" i="137" s="1"/>
  <c r="AU112" i="137"/>
  <c r="L108" i="137"/>
  <c r="U109" i="137"/>
  <c r="I112" i="137"/>
  <c r="AK108" i="137"/>
  <c r="G110" i="137"/>
  <c r="G116" i="137" s="1"/>
  <c r="AX112" i="137"/>
  <c r="G109" i="137"/>
  <c r="AV110" i="137"/>
  <c r="AV116" i="137" s="1"/>
  <c r="O108" i="137"/>
  <c r="L112" i="137"/>
  <c r="AV108" i="137"/>
  <c r="X110" i="137"/>
  <c r="X116" i="137" s="1"/>
  <c r="G16" i="123" s="1"/>
  <c r="AA43" i="137"/>
  <c r="Z44" i="137"/>
  <c r="R115" i="137"/>
  <c r="BC112" i="137"/>
  <c r="T108" i="137"/>
  <c r="Q112" i="137"/>
  <c r="AS108" i="137"/>
  <c r="O110" i="137"/>
  <c r="O116" i="137" s="1"/>
  <c r="F108" i="137"/>
  <c r="O109" i="137"/>
  <c r="BD110" i="137"/>
  <c r="BD116" i="137" s="1"/>
  <c r="W108" i="137"/>
  <c r="AV109" i="137"/>
  <c r="T112" i="137"/>
  <c r="BD108" i="137"/>
  <c r="AX110" i="137"/>
  <c r="AX116" i="137" s="1"/>
  <c r="AA53" i="137"/>
  <c r="AB63" i="137"/>
  <c r="AA59" i="137"/>
  <c r="AX108" i="137"/>
  <c r="BA109" i="137"/>
  <c r="W110" i="137"/>
  <c r="W116" i="137" s="1"/>
  <c r="F16" i="123" s="1"/>
  <c r="C112" i="137"/>
  <c r="AI108" i="137"/>
  <c r="B25" i="137"/>
  <c r="AD73" i="137" l="1"/>
  <c r="AB69" i="137"/>
  <c r="AB76" i="137" s="1"/>
  <c r="AD73" i="138"/>
  <c r="AC74" i="138"/>
  <c r="Y34" i="138"/>
  <c r="Z33" i="138"/>
  <c r="AB64" i="138"/>
  <c r="AC63" i="138"/>
  <c r="AD84" i="138"/>
  <c r="AE83" i="138"/>
  <c r="AE94" i="138"/>
  <c r="AF93" i="138"/>
  <c r="X109" i="138"/>
  <c r="X36" i="138"/>
  <c r="AF104" i="138"/>
  <c r="AG103" i="138"/>
  <c r="AA54" i="138"/>
  <c r="AB53" i="138"/>
  <c r="AA43" i="138"/>
  <c r="Z44" i="138"/>
  <c r="AE89" i="138"/>
  <c r="AE95" i="138" s="1"/>
  <c r="S111" i="137"/>
  <c r="S117" i="137" s="1"/>
  <c r="AA55" i="143"/>
  <c r="AD64" i="143"/>
  <c r="AE63" i="143"/>
  <c r="AD44" i="143"/>
  <c r="AE43" i="143"/>
  <c r="AA34" i="143"/>
  <c r="AB33" i="143"/>
  <c r="AG83" i="143"/>
  <c r="AF84" i="143"/>
  <c r="AC69" i="143"/>
  <c r="Z46" i="143"/>
  <c r="AD54" i="143"/>
  <c r="AE53" i="143"/>
  <c r="AB59" i="143"/>
  <c r="AH104" i="143"/>
  <c r="AI103" i="143"/>
  <c r="AG94" i="143"/>
  <c r="AH93" i="143"/>
  <c r="AD79" i="143"/>
  <c r="AF99" i="143"/>
  <c r="AE89" i="143"/>
  <c r="Y29" i="143"/>
  <c r="AE74" i="143"/>
  <c r="AF73" i="143"/>
  <c r="AA33" i="142"/>
  <c r="Z34" i="142"/>
  <c r="AI103" i="142"/>
  <c r="AH104" i="142"/>
  <c r="Z39" i="142"/>
  <c r="AD53" i="142"/>
  <c r="AC54" i="142"/>
  <c r="Y31" i="142"/>
  <c r="AE89" i="142"/>
  <c r="AF63" i="142"/>
  <c r="AE64" i="142"/>
  <c r="AG94" i="142"/>
  <c r="AH93" i="142"/>
  <c r="AG83" i="142"/>
  <c r="AF84" i="142"/>
  <c r="AE74" i="142"/>
  <c r="AF73" i="142"/>
  <c r="AA49" i="142"/>
  <c r="AF99" i="142"/>
  <c r="AC69" i="142"/>
  <c r="AB44" i="142"/>
  <c r="AC43" i="142"/>
  <c r="A88" i="142"/>
  <c r="AB65" i="142"/>
  <c r="AD79" i="142"/>
  <c r="BB85" i="138"/>
  <c r="AD79" i="138"/>
  <c r="AB59" i="138"/>
  <c r="AA49" i="138"/>
  <c r="BA111" i="138"/>
  <c r="BA117" i="138" s="1"/>
  <c r="BA115" i="138"/>
  <c r="Z39" i="138"/>
  <c r="AC69" i="138"/>
  <c r="AF99" i="138"/>
  <c r="V111" i="137"/>
  <c r="V117" i="137" s="1"/>
  <c r="J111" i="137"/>
  <c r="J117" i="137" s="1"/>
  <c r="J115" i="137"/>
  <c r="BD111" i="137"/>
  <c r="BD117" i="137" s="1"/>
  <c r="BD115" i="137"/>
  <c r="Y34" i="137"/>
  <c r="Z33" i="137"/>
  <c r="AF101" i="137"/>
  <c r="AC71" i="137"/>
  <c r="AV111" i="137"/>
  <c r="AV117" i="137" s="1"/>
  <c r="AM20" i="139" s="1"/>
  <c r="AV115" i="137"/>
  <c r="BB115" i="137"/>
  <c r="BB111" i="137"/>
  <c r="BB117" i="137" s="1"/>
  <c r="AA66" i="137"/>
  <c r="Z56" i="137"/>
  <c r="O111" i="137"/>
  <c r="O117" i="137" s="1"/>
  <c r="O115" i="137"/>
  <c r="U115" i="137"/>
  <c r="D15" i="123" s="1"/>
  <c r="U111" i="137"/>
  <c r="U117" i="137" s="1"/>
  <c r="L111" i="137"/>
  <c r="L117" i="137" s="1"/>
  <c r="B108" i="137"/>
  <c r="W111" i="137"/>
  <c r="W117" i="137" s="1"/>
  <c r="W115" i="137"/>
  <c r="F15" i="123" s="1"/>
  <c r="AU111" i="137"/>
  <c r="AU117" i="137" s="1"/>
  <c r="AL20" i="139" s="1"/>
  <c r="AU115" i="137"/>
  <c r="N111" i="137"/>
  <c r="N117" i="137" s="1"/>
  <c r="AC63" i="137"/>
  <c r="AB64" i="137"/>
  <c r="AB53" i="137"/>
  <c r="AA54" i="137"/>
  <c r="R111" i="137"/>
  <c r="R117" i="137" s="1"/>
  <c r="M115" i="137"/>
  <c r="M111" i="137"/>
  <c r="M117" i="137" s="1"/>
  <c r="AD84" i="137"/>
  <c r="AE83" i="137"/>
  <c r="AD74" i="137"/>
  <c r="AE73" i="137"/>
  <c r="C111" i="137"/>
  <c r="C115" i="137"/>
  <c r="I111" i="137"/>
  <c r="I117" i="137" s="1"/>
  <c r="I115" i="137"/>
  <c r="AX111" i="137"/>
  <c r="AX117" i="137" s="1"/>
  <c r="AO20" i="139" s="1"/>
  <c r="AC86" i="137"/>
  <c r="D111" i="137"/>
  <c r="D117" i="137" s="1"/>
  <c r="AY111" i="137"/>
  <c r="AY117" i="137" s="1"/>
  <c r="AB43" i="137"/>
  <c r="AA44" i="137"/>
  <c r="G111" i="137"/>
  <c r="G117" i="137" s="1"/>
  <c r="G115" i="137"/>
  <c r="P111" i="137"/>
  <c r="P117" i="137" s="1"/>
  <c r="P115" i="137"/>
  <c r="H111" i="137"/>
  <c r="H117" i="137" s="1"/>
  <c r="H115" i="137"/>
  <c r="E115" i="137"/>
  <c r="E111" i="137"/>
  <c r="E117" i="137" s="1"/>
  <c r="BC111" i="137"/>
  <c r="BC117" i="137" s="1"/>
  <c r="BC115" i="137"/>
  <c r="K111" i="137"/>
  <c r="K117" i="137" s="1"/>
  <c r="K115" i="137"/>
  <c r="Q111" i="137"/>
  <c r="Q117" i="137" s="1"/>
  <c r="Q115" i="137"/>
  <c r="F115" i="137"/>
  <c r="F111" i="137"/>
  <c r="F117" i="137" s="1"/>
  <c r="AG104" i="137"/>
  <c r="AH103" i="137"/>
  <c r="AW111" i="137"/>
  <c r="AW117" i="137" s="1"/>
  <c r="AN20" i="139" s="1"/>
  <c r="AD96" i="137"/>
  <c r="AZ111" i="137"/>
  <c r="AZ117" i="137" s="1"/>
  <c r="X109" i="137"/>
  <c r="X36" i="137"/>
  <c r="BA115" i="137"/>
  <c r="BA111" i="137"/>
  <c r="BA117" i="137" s="1"/>
  <c r="Z41" i="137"/>
  <c r="T115" i="137"/>
  <c r="C15" i="123" s="1"/>
  <c r="T111" i="137"/>
  <c r="T117" i="137" s="1"/>
  <c r="AE94" i="137"/>
  <c r="AF93" i="137"/>
  <c r="AB54" i="138" l="1"/>
  <c r="AC53" i="138"/>
  <c r="Y31" i="138"/>
  <c r="Y29" i="138" s="1"/>
  <c r="Y35" i="138" s="1"/>
  <c r="X112" i="138"/>
  <c r="AE84" i="138"/>
  <c r="AF83" i="138"/>
  <c r="AA33" i="138"/>
  <c r="Z34" i="138"/>
  <c r="AE92" i="138"/>
  <c r="AE90" i="138" s="1"/>
  <c r="AE96" i="138" s="1"/>
  <c r="AF91" i="138" s="1"/>
  <c r="AF89" i="138" s="1"/>
  <c r="AH103" i="138"/>
  <c r="AG104" i="138"/>
  <c r="AF94" i="138"/>
  <c r="AG93" i="138"/>
  <c r="AD63" i="138"/>
  <c r="AC64" i="138"/>
  <c r="X111" i="138"/>
  <c r="X117" i="138" s="1"/>
  <c r="X115" i="138"/>
  <c r="G32" i="123" s="1"/>
  <c r="AA44" i="138"/>
  <c r="AB43" i="138"/>
  <c r="AE73" i="138"/>
  <c r="AD74" i="138"/>
  <c r="AA52" i="143"/>
  <c r="AC33" i="143"/>
  <c r="AB34" i="143"/>
  <c r="AH94" i="143"/>
  <c r="AI93" i="143"/>
  <c r="AE54" i="143"/>
  <c r="AF53" i="143"/>
  <c r="AE64" i="143"/>
  <c r="AF63" i="143"/>
  <c r="AD85" i="143"/>
  <c r="AJ103" i="143"/>
  <c r="AI104" i="143"/>
  <c r="AG84" i="143"/>
  <c r="AH83" i="143"/>
  <c r="AE44" i="143"/>
  <c r="AF43" i="143"/>
  <c r="AG73" i="143"/>
  <c r="AF74" i="143"/>
  <c r="Y35" i="143"/>
  <c r="AE95" i="143"/>
  <c r="AA41" i="143"/>
  <c r="AF105" i="143"/>
  <c r="AB65" i="143"/>
  <c r="AC75" i="143"/>
  <c r="AC75" i="142"/>
  <c r="AG84" i="142"/>
  <c r="AH83" i="142"/>
  <c r="AI104" i="142"/>
  <c r="AJ103" i="142"/>
  <c r="AD54" i="142"/>
  <c r="AE53" i="142"/>
  <c r="A98" i="142"/>
  <c r="X109" i="142"/>
  <c r="T109" i="142"/>
  <c r="BB108" i="142"/>
  <c r="H112" i="142"/>
  <c r="Q110" i="142"/>
  <c r="Q116" i="142" s="1"/>
  <c r="AF105" i="142"/>
  <c r="AG73" i="142"/>
  <c r="AF74" i="142"/>
  <c r="AI93" i="142"/>
  <c r="AH94" i="142"/>
  <c r="AE95" i="142"/>
  <c r="Z45" i="142"/>
  <c r="AB62" i="142"/>
  <c r="AC44" i="142"/>
  <c r="AD43" i="142"/>
  <c r="AB33" i="142"/>
  <c r="AA34" i="142"/>
  <c r="AD85" i="142"/>
  <c r="N109" i="142"/>
  <c r="AA55" i="142"/>
  <c r="AF64" i="142"/>
  <c r="AG63" i="142"/>
  <c r="Y29" i="142"/>
  <c r="AC75" i="138"/>
  <c r="AB65" i="138"/>
  <c r="AD85" i="138"/>
  <c r="AA55" i="138"/>
  <c r="BB82" i="138"/>
  <c r="Z45" i="138"/>
  <c r="AF105" i="138"/>
  <c r="X112" i="137"/>
  <c r="Y31" i="137"/>
  <c r="AB61" i="137"/>
  <c r="AB44" i="137"/>
  <c r="AC43" i="137"/>
  <c r="Z39" i="137"/>
  <c r="AB54" i="137"/>
  <c r="AC53" i="137"/>
  <c r="AA33" i="137"/>
  <c r="Z34" i="137"/>
  <c r="X111" i="137"/>
  <c r="X117" i="137" s="1"/>
  <c r="X115" i="137"/>
  <c r="G15" i="123" s="1"/>
  <c r="AH104" i="137"/>
  <c r="AI103" i="137"/>
  <c r="AE74" i="137"/>
  <c r="AF73" i="137"/>
  <c r="AE84" i="137"/>
  <c r="AF83" i="137"/>
  <c r="C117" i="137"/>
  <c r="AF99" i="137"/>
  <c r="AF94" i="137"/>
  <c r="AG93" i="137"/>
  <c r="AE91" i="137"/>
  <c r="AA51" i="137"/>
  <c r="AC69" i="137"/>
  <c r="AD81" i="137"/>
  <c r="AC64" i="137"/>
  <c r="AD63" i="137"/>
  <c r="AC43" i="138" l="1"/>
  <c r="AB44" i="138"/>
  <c r="AD64" i="138"/>
  <c r="AE63" i="138"/>
  <c r="AA34" i="138"/>
  <c r="AB33" i="138"/>
  <c r="AG94" i="138"/>
  <c r="AH93" i="138"/>
  <c r="AF84" i="138"/>
  <c r="AG83" i="138"/>
  <c r="AC54" i="138"/>
  <c r="AD53" i="138"/>
  <c r="AI103" i="138"/>
  <c r="AH104" i="138"/>
  <c r="AE74" i="138"/>
  <c r="AF73" i="138"/>
  <c r="AG74" i="143"/>
  <c r="AH73" i="143"/>
  <c r="AK103" i="143"/>
  <c r="AJ104" i="143"/>
  <c r="AC34" i="143"/>
  <c r="AD33" i="143"/>
  <c r="AF64" i="143"/>
  <c r="AG63" i="143"/>
  <c r="AI94" i="143"/>
  <c r="AJ93" i="143"/>
  <c r="AF54" i="143"/>
  <c r="AG53" i="143"/>
  <c r="AC72" i="143"/>
  <c r="AH84" i="143"/>
  <c r="AI83" i="143"/>
  <c r="AE92" i="143"/>
  <c r="AA50" i="143"/>
  <c r="AF102" i="143"/>
  <c r="AA39" i="143"/>
  <c r="AB62" i="143"/>
  <c r="AD82" i="143"/>
  <c r="Y32" i="143"/>
  <c r="AF44" i="143"/>
  <c r="AG43" i="143"/>
  <c r="X112" i="142"/>
  <c r="AE108" i="142"/>
  <c r="S109" i="142"/>
  <c r="N110" i="142"/>
  <c r="N116" i="142" s="1"/>
  <c r="AR108" i="142"/>
  <c r="AY108" i="142"/>
  <c r="AD108" i="142"/>
  <c r="L109" i="142"/>
  <c r="D108" i="142"/>
  <c r="K112" i="142"/>
  <c r="V112" i="142"/>
  <c r="O108" i="142"/>
  <c r="G108" i="142"/>
  <c r="E110" i="142"/>
  <c r="E116" i="142" s="1"/>
  <c r="AG108" i="142"/>
  <c r="S110" i="142"/>
  <c r="S116" i="142" s="1"/>
  <c r="S108" i="142"/>
  <c r="W110" i="142"/>
  <c r="W116" i="142" s="1"/>
  <c r="AA108" i="142"/>
  <c r="AI108" i="142"/>
  <c r="H110" i="142"/>
  <c r="H116" i="142" s="1"/>
  <c r="I108" i="142"/>
  <c r="BD108" i="142"/>
  <c r="P112" i="142"/>
  <c r="J108" i="142"/>
  <c r="W109" i="142"/>
  <c r="F108" i="142"/>
  <c r="H109" i="142"/>
  <c r="J110" i="142"/>
  <c r="J116" i="142" s="1"/>
  <c r="T112" i="142"/>
  <c r="N108" i="142"/>
  <c r="C110" i="142"/>
  <c r="R110" i="142"/>
  <c r="R116" i="142" s="1"/>
  <c r="AB108" i="142"/>
  <c r="BC108" i="142"/>
  <c r="J112" i="142"/>
  <c r="AF108" i="142"/>
  <c r="G110" i="142"/>
  <c r="G116" i="142" s="1"/>
  <c r="H108" i="142"/>
  <c r="O110" i="142"/>
  <c r="O116" i="142" s="1"/>
  <c r="V110" i="142"/>
  <c r="V116" i="142" s="1"/>
  <c r="AC108" i="142"/>
  <c r="I112" i="142"/>
  <c r="N112" i="142"/>
  <c r="BA108" i="142"/>
  <c r="F110" i="142"/>
  <c r="F116" i="142" s="1"/>
  <c r="P109" i="142"/>
  <c r="F109" i="142"/>
  <c r="AW108" i="142"/>
  <c r="AX108" i="142"/>
  <c r="O109" i="142"/>
  <c r="Z108" i="142"/>
  <c r="Q108" i="142"/>
  <c r="M108" i="142"/>
  <c r="U112" i="142"/>
  <c r="X108" i="142"/>
  <c r="AQ108" i="142"/>
  <c r="M112" i="142"/>
  <c r="G112" i="142"/>
  <c r="AJ108" i="142"/>
  <c r="Q109" i="142"/>
  <c r="AS108" i="142"/>
  <c r="L108" i="142"/>
  <c r="M109" i="142"/>
  <c r="E109" i="142"/>
  <c r="R112" i="142"/>
  <c r="AZ108" i="142"/>
  <c r="Y108" i="142"/>
  <c r="P108" i="142"/>
  <c r="Q112" i="142"/>
  <c r="AU108" i="142"/>
  <c r="D110" i="142"/>
  <c r="D116" i="142" s="1"/>
  <c r="U109" i="142"/>
  <c r="V109" i="142"/>
  <c r="C112" i="142"/>
  <c r="T108" i="142"/>
  <c r="I109" i="142"/>
  <c r="AO108" i="142"/>
  <c r="J109" i="142"/>
  <c r="U110" i="142"/>
  <c r="U116" i="142" s="1"/>
  <c r="L112" i="142"/>
  <c r="D112" i="142"/>
  <c r="P110" i="142"/>
  <c r="P116" i="142" s="1"/>
  <c r="AH108" i="142"/>
  <c r="L110" i="142"/>
  <c r="L116" i="142" s="1"/>
  <c r="I110" i="142"/>
  <c r="I116" i="142" s="1"/>
  <c r="K108" i="142"/>
  <c r="W112" i="142"/>
  <c r="AL108" i="142"/>
  <c r="G109" i="142"/>
  <c r="W108" i="142"/>
  <c r="AN108" i="142"/>
  <c r="C109" i="142"/>
  <c r="O112" i="142"/>
  <c r="E108" i="142"/>
  <c r="D109" i="142"/>
  <c r="S112" i="142"/>
  <c r="R109" i="142"/>
  <c r="V108" i="142"/>
  <c r="Y35" i="142"/>
  <c r="K109" i="142"/>
  <c r="U108" i="142"/>
  <c r="AK108" i="142"/>
  <c r="AE54" i="142"/>
  <c r="AF53" i="142"/>
  <c r="AA52" i="142"/>
  <c r="AC33" i="142"/>
  <c r="AB34" i="142"/>
  <c r="AG74" i="142"/>
  <c r="AH73" i="142"/>
  <c r="AB60" i="142"/>
  <c r="AE92" i="142"/>
  <c r="AF102" i="142"/>
  <c r="K110" i="142"/>
  <c r="K116" i="142" s="1"/>
  <c r="AH84" i="142"/>
  <c r="AI83" i="142"/>
  <c r="AI94" i="142"/>
  <c r="AJ93" i="142"/>
  <c r="N111" i="142"/>
  <c r="N117" i="142" s="1"/>
  <c r="N115" i="142"/>
  <c r="X110" i="142"/>
  <c r="X116" i="142" s="1"/>
  <c r="AG64" i="142"/>
  <c r="AH63" i="142"/>
  <c r="AD82" i="142"/>
  <c r="M110" i="142"/>
  <c r="M116" i="142" s="1"/>
  <c r="E112" i="142"/>
  <c r="X115" i="142"/>
  <c r="Z42" i="142"/>
  <c r="T110" i="142"/>
  <c r="T116" i="142" s="1"/>
  <c r="AP108" i="142"/>
  <c r="AV108" i="142"/>
  <c r="AC72" i="142"/>
  <c r="T115" i="142"/>
  <c r="F112" i="142"/>
  <c r="AJ104" i="142"/>
  <c r="AK103" i="142"/>
  <c r="AD44" i="142"/>
  <c r="AE43" i="142"/>
  <c r="AT108" i="142"/>
  <c r="AM108" i="142"/>
  <c r="R108" i="142"/>
  <c r="AF95" i="138"/>
  <c r="Z42" i="138"/>
  <c r="AB62" i="138"/>
  <c r="AD82" i="138"/>
  <c r="AF102" i="138"/>
  <c r="Y32" i="138"/>
  <c r="AC72" i="138"/>
  <c r="AA52" i="138"/>
  <c r="BB80" i="138"/>
  <c r="BB110" i="138"/>
  <c r="BB116" i="138" s="1"/>
  <c r="AG73" i="137"/>
  <c r="AF74" i="137"/>
  <c r="AD79" i="137"/>
  <c r="AA34" i="137"/>
  <c r="AB33" i="137"/>
  <c r="AB59" i="137"/>
  <c r="AH93" i="137"/>
  <c r="AG94" i="137"/>
  <c r="AF84" i="137"/>
  <c r="AG83" i="137"/>
  <c r="AI104" i="137"/>
  <c r="AJ103" i="137"/>
  <c r="AD43" i="137"/>
  <c r="AC44" i="137"/>
  <c r="AA49" i="137"/>
  <c r="Z45" i="137"/>
  <c r="AE89" i="137"/>
  <c r="AE63" i="137"/>
  <c r="AD64" i="137"/>
  <c r="Y29" i="137"/>
  <c r="AD53" i="137"/>
  <c r="AC54" i="137"/>
  <c r="AC75" i="137"/>
  <c r="AF105" i="137"/>
  <c r="AG73" i="138" l="1"/>
  <c r="AF74" i="138"/>
  <c r="AD54" i="138"/>
  <c r="AE53" i="138"/>
  <c r="AH94" i="138"/>
  <c r="AI93" i="138"/>
  <c r="AF63" i="138"/>
  <c r="AE64" i="138"/>
  <c r="AG84" i="138"/>
  <c r="AH83" i="138"/>
  <c r="AB34" i="138"/>
  <c r="AC33" i="138"/>
  <c r="AI104" i="138"/>
  <c r="AJ103" i="138"/>
  <c r="AD43" i="138"/>
  <c r="AC44" i="138"/>
  <c r="X111" i="142"/>
  <c r="X117" i="142" s="1"/>
  <c r="AG44" i="143"/>
  <c r="AH43" i="143"/>
  <c r="AE90" i="143"/>
  <c r="AB60" i="143"/>
  <c r="AI84" i="143"/>
  <c r="AJ83" i="143"/>
  <c r="AL103" i="143"/>
  <c r="AK104" i="143"/>
  <c r="AF100" i="143"/>
  <c r="AJ94" i="143"/>
  <c r="AK93" i="143"/>
  <c r="AA45" i="143"/>
  <c r="AH74" i="143"/>
  <c r="AI73" i="143"/>
  <c r="AD80" i="143"/>
  <c r="AG54" i="143"/>
  <c r="AH53" i="143"/>
  <c r="Y30" i="143"/>
  <c r="Y110" i="143"/>
  <c r="AC70" i="143"/>
  <c r="AE33" i="143"/>
  <c r="AD34" i="143"/>
  <c r="AA56" i="143"/>
  <c r="AG64" i="143"/>
  <c r="AH63" i="143"/>
  <c r="D111" i="142"/>
  <c r="D117" i="142" s="1"/>
  <c r="D115" i="142"/>
  <c r="I111" i="142"/>
  <c r="I117" i="142" s="1"/>
  <c r="I115" i="142"/>
  <c r="F111" i="142"/>
  <c r="F117" i="142" s="1"/>
  <c r="F115" i="142"/>
  <c r="AH74" i="142"/>
  <c r="AI73" i="142"/>
  <c r="AF100" i="142"/>
  <c r="K111" i="142"/>
  <c r="K117" i="142" s="1"/>
  <c r="K115" i="142"/>
  <c r="E111" i="142"/>
  <c r="E117" i="142" s="1"/>
  <c r="E115" i="142"/>
  <c r="P111" i="142"/>
  <c r="P117" i="142" s="1"/>
  <c r="P115" i="142"/>
  <c r="AC34" i="142"/>
  <c r="AD33" i="142"/>
  <c r="AE44" i="142"/>
  <c r="AF43" i="142"/>
  <c r="M111" i="142"/>
  <c r="M117" i="142" s="1"/>
  <c r="M115" i="142"/>
  <c r="O111" i="142"/>
  <c r="O117" i="142" s="1"/>
  <c r="O115" i="142"/>
  <c r="AA50" i="142"/>
  <c r="Y32" i="142"/>
  <c r="AD80" i="142"/>
  <c r="AE90" i="142"/>
  <c r="C111" i="142"/>
  <c r="C115" i="142"/>
  <c r="H111" i="142"/>
  <c r="H117" i="142" s="1"/>
  <c r="H115" i="142"/>
  <c r="B108" i="142"/>
  <c r="S111" i="142"/>
  <c r="S117" i="142" s="1"/>
  <c r="S115" i="142"/>
  <c r="Z40" i="142"/>
  <c r="T111" i="142"/>
  <c r="T117" i="142" s="1"/>
  <c r="AJ83" i="142"/>
  <c r="AI84" i="142"/>
  <c r="AF54" i="142"/>
  <c r="AG53" i="142"/>
  <c r="L111" i="142"/>
  <c r="L117" i="142" s="1"/>
  <c r="L115" i="142"/>
  <c r="AK104" i="142"/>
  <c r="AL103" i="142"/>
  <c r="V111" i="142"/>
  <c r="V117" i="142" s="1"/>
  <c r="V115" i="142"/>
  <c r="Q111" i="142"/>
  <c r="Q117" i="142" s="1"/>
  <c r="Q115" i="142"/>
  <c r="AC70" i="142"/>
  <c r="AH64" i="142"/>
  <c r="AI63" i="142"/>
  <c r="AB66" i="142"/>
  <c r="R111" i="142"/>
  <c r="R117" i="142" s="1"/>
  <c r="R115" i="142"/>
  <c r="G111" i="142"/>
  <c r="G117" i="142" s="1"/>
  <c r="G115" i="142"/>
  <c r="J111" i="142"/>
  <c r="J117" i="142" s="1"/>
  <c r="J115" i="142"/>
  <c r="C116" i="142"/>
  <c r="W111" i="142"/>
  <c r="W117" i="142" s="1"/>
  <c r="W115" i="142"/>
  <c r="AJ94" i="142"/>
  <c r="AK93" i="142"/>
  <c r="U111" i="142"/>
  <c r="U117" i="142" s="1"/>
  <c r="U115" i="142"/>
  <c r="AC70" i="138"/>
  <c r="Z40" i="138"/>
  <c r="AF92" i="138"/>
  <c r="AB60" i="138"/>
  <c r="Y30" i="138"/>
  <c r="Y110" i="138"/>
  <c r="AA50" i="138"/>
  <c r="AD80" i="138"/>
  <c r="AF100" i="138"/>
  <c r="BB109" i="138"/>
  <c r="BB86" i="138"/>
  <c r="BB112" i="138" s="1"/>
  <c r="AD54" i="137"/>
  <c r="AE53" i="137"/>
  <c r="AA55" i="137"/>
  <c r="Y35" i="137"/>
  <c r="AJ104" i="137"/>
  <c r="AK103" i="137"/>
  <c r="AI93" i="137"/>
  <c r="AH94" i="137"/>
  <c r="AG74" i="137"/>
  <c r="AH73" i="137"/>
  <c r="AE64" i="137"/>
  <c r="AF63" i="137"/>
  <c r="AC33" i="137"/>
  <c r="AB34" i="137"/>
  <c r="AF102" i="137"/>
  <c r="AD44" i="137"/>
  <c r="AE43" i="137"/>
  <c r="AD85" i="137"/>
  <c r="AC72" i="137"/>
  <c r="AE95" i="137"/>
  <c r="AB65" i="137"/>
  <c r="Z42" i="137"/>
  <c r="AG84" i="137"/>
  <c r="AH83" i="137"/>
  <c r="AD44" i="138" l="1"/>
  <c r="AE43" i="138"/>
  <c r="AF64" i="138"/>
  <c r="AG63" i="138"/>
  <c r="AJ104" i="138"/>
  <c r="AK103" i="138"/>
  <c r="AI83" i="138"/>
  <c r="AH84" i="138"/>
  <c r="AJ93" i="138"/>
  <c r="AI94" i="138"/>
  <c r="AD33" i="138"/>
  <c r="AC34" i="138"/>
  <c r="AF53" i="138"/>
  <c r="AE54" i="138"/>
  <c r="AG74" i="138"/>
  <c r="AH73" i="138"/>
  <c r="AH54" i="143"/>
  <c r="AI53" i="143"/>
  <c r="AJ84" i="143"/>
  <c r="AK83" i="143"/>
  <c r="AE96" i="143"/>
  <c r="AF33" i="143"/>
  <c r="AE34" i="143"/>
  <c r="AC76" i="143"/>
  <c r="AA42" i="143"/>
  <c r="AF106" i="143"/>
  <c r="AH44" i="143"/>
  <c r="AI43" i="143"/>
  <c r="AH64" i="143"/>
  <c r="AI63" i="143"/>
  <c r="AD86" i="143"/>
  <c r="Y116" i="143"/>
  <c r="AB66" i="143"/>
  <c r="AB51" i="143"/>
  <c r="Y109" i="143"/>
  <c r="Y36" i="143"/>
  <c r="AL104" i="143"/>
  <c r="AM103" i="143"/>
  <c r="AJ73" i="143"/>
  <c r="AI74" i="143"/>
  <c r="AK94" i="143"/>
  <c r="AL93" i="143"/>
  <c r="C117" i="142"/>
  <c r="AF44" i="142"/>
  <c r="AG43" i="142"/>
  <c r="AL104" i="142"/>
  <c r="AM103" i="142"/>
  <c r="AE96" i="142"/>
  <c r="AA56" i="142"/>
  <c r="AC76" i="142"/>
  <c r="AF106" i="142"/>
  <c r="AD86" i="142"/>
  <c r="AD34" i="142"/>
  <c r="AE33" i="142"/>
  <c r="AC61" i="142"/>
  <c r="AK94" i="142"/>
  <c r="AL93" i="142"/>
  <c r="AI64" i="142"/>
  <c r="AJ63" i="142"/>
  <c r="AG54" i="142"/>
  <c r="AH53" i="142"/>
  <c r="AJ84" i="142"/>
  <c r="AK83" i="142"/>
  <c r="Y30" i="142"/>
  <c r="Y110" i="142"/>
  <c r="Z46" i="142"/>
  <c r="AJ73" i="142"/>
  <c r="AI74" i="142"/>
  <c r="Y109" i="138"/>
  <c r="Y36" i="138"/>
  <c r="Z46" i="138"/>
  <c r="AA56" i="138"/>
  <c r="AB66" i="138"/>
  <c r="BB111" i="138"/>
  <c r="BB117" i="138" s="1"/>
  <c r="BB115" i="138"/>
  <c r="AC76" i="138"/>
  <c r="AF106" i="138"/>
  <c r="AD86" i="138"/>
  <c r="Y116" i="138"/>
  <c r="AF90" i="138"/>
  <c r="AE92" i="137"/>
  <c r="Y32" i="137"/>
  <c r="Z40" i="137"/>
  <c r="AF64" i="137"/>
  <c r="AG63" i="137"/>
  <c r="AK104" i="137"/>
  <c r="AL103" i="137"/>
  <c r="AC70" i="137"/>
  <c r="AH74" i="137"/>
  <c r="AI73" i="137"/>
  <c r="AA52" i="137"/>
  <c r="AC34" i="137"/>
  <c r="AD33" i="137"/>
  <c r="AF100" i="137"/>
  <c r="AE44" i="137"/>
  <c r="AF43" i="137"/>
  <c r="AD82" i="137"/>
  <c r="AI83" i="137"/>
  <c r="AH84" i="137"/>
  <c r="AB62" i="137"/>
  <c r="AI94" i="137"/>
  <c r="AJ93" i="137"/>
  <c r="AE54" i="137"/>
  <c r="AF53" i="137"/>
  <c r="AI73" i="138" l="1"/>
  <c r="AH74" i="138"/>
  <c r="AG64" i="138"/>
  <c r="AH63" i="138"/>
  <c r="AD34" i="138"/>
  <c r="AE33" i="138"/>
  <c r="AI84" i="138"/>
  <c r="AJ83" i="138"/>
  <c r="AL103" i="138"/>
  <c r="AK104" i="138"/>
  <c r="AF43" i="138"/>
  <c r="AE44" i="138"/>
  <c r="AG53" i="138"/>
  <c r="AF54" i="138"/>
  <c r="AJ94" i="138"/>
  <c r="AK93" i="138"/>
  <c r="AM93" i="143"/>
  <c r="AL94" i="143"/>
  <c r="AM104" i="143"/>
  <c r="AN103" i="143"/>
  <c r="AC61" i="143"/>
  <c r="AJ43" i="143"/>
  <c r="AI44" i="143"/>
  <c r="AL83" i="143"/>
  <c r="AK84" i="143"/>
  <c r="Y112" i="143"/>
  <c r="Z31" i="143"/>
  <c r="AG101" i="143"/>
  <c r="AE81" i="143"/>
  <c r="AI64" i="143"/>
  <c r="AJ63" i="143"/>
  <c r="AI54" i="143"/>
  <c r="AJ53" i="143"/>
  <c r="Y111" i="143"/>
  <c r="Y115" i="143"/>
  <c r="AJ74" i="143"/>
  <c r="AK73" i="143"/>
  <c r="AB49" i="143"/>
  <c r="AA40" i="143"/>
  <c r="AG33" i="143"/>
  <c r="AF34" i="143"/>
  <c r="AD71" i="143"/>
  <c r="AF91" i="143"/>
  <c r="AD71" i="142"/>
  <c r="AN103" i="142"/>
  <c r="AM104" i="142"/>
  <c r="AG44" i="142"/>
  <c r="AH43" i="142"/>
  <c r="AJ74" i="142"/>
  <c r="AK73" i="142"/>
  <c r="AM93" i="142"/>
  <c r="AL94" i="142"/>
  <c r="AB51" i="142"/>
  <c r="AF91" i="142"/>
  <c r="AH54" i="142"/>
  <c r="AI53" i="142"/>
  <c r="AE81" i="142"/>
  <c r="AA41" i="142"/>
  <c r="AK84" i="142"/>
  <c r="AL83" i="142"/>
  <c r="AC59" i="142"/>
  <c r="Y116" i="142"/>
  <c r="AJ64" i="142"/>
  <c r="AK63" i="142"/>
  <c r="AG101" i="142"/>
  <c r="Y109" i="142"/>
  <c r="Y36" i="142"/>
  <c r="AE34" i="142"/>
  <c r="AF33" i="142"/>
  <c r="Y111" i="138"/>
  <c r="Y115" i="138"/>
  <c r="Y112" i="138"/>
  <c r="Z31" i="138"/>
  <c r="AB51" i="138"/>
  <c r="AC61" i="138"/>
  <c r="AF96" i="138"/>
  <c r="AE81" i="138"/>
  <c r="AG101" i="138"/>
  <c r="AD71" i="138"/>
  <c r="AA41" i="138"/>
  <c r="AE33" i="137"/>
  <c r="AD34" i="137"/>
  <c r="AG53" i="137"/>
  <c r="AF54" i="137"/>
  <c r="AI84" i="137"/>
  <c r="AJ83" i="137"/>
  <c r="AG64" i="137"/>
  <c r="AH63" i="137"/>
  <c r="AD80" i="137"/>
  <c r="AF106" i="137"/>
  <c r="AA50" i="137"/>
  <c r="AC76" i="137"/>
  <c r="AE90" i="137"/>
  <c r="AG43" i="137"/>
  <c r="AF44" i="137"/>
  <c r="Z46" i="137"/>
  <c r="AB60" i="137"/>
  <c r="AK93" i="137"/>
  <c r="AJ94" i="137"/>
  <c r="AI74" i="137"/>
  <c r="AJ73" i="137"/>
  <c r="AL104" i="137"/>
  <c r="AM103" i="137"/>
  <c r="Y30" i="137"/>
  <c r="Y110" i="137"/>
  <c r="AM103" i="138" l="1"/>
  <c r="AL104" i="138"/>
  <c r="AI74" i="138"/>
  <c r="AJ73" i="138"/>
  <c r="AL93" i="138"/>
  <c r="AK94" i="138"/>
  <c r="AK83" i="138"/>
  <c r="AJ84" i="138"/>
  <c r="AI63" i="138"/>
  <c r="AH64" i="138"/>
  <c r="AF44" i="138"/>
  <c r="AG43" i="138"/>
  <c r="AH53" i="138"/>
  <c r="AG54" i="138"/>
  <c r="AE34" i="138"/>
  <c r="AF33" i="138"/>
  <c r="AL84" i="143"/>
  <c r="AM83" i="143"/>
  <c r="AB55" i="143"/>
  <c r="AJ54" i="143"/>
  <c r="AK53" i="143"/>
  <c r="AL73" i="143"/>
  <c r="AK74" i="143"/>
  <c r="AN104" i="143"/>
  <c r="AO103" i="143"/>
  <c r="AF89" i="143"/>
  <c r="AH33" i="143"/>
  <c r="AG34" i="143"/>
  <c r="AJ64" i="143"/>
  <c r="AK63" i="143"/>
  <c r="AG99" i="143"/>
  <c r="AE79" i="143"/>
  <c r="AJ44" i="143"/>
  <c r="AK43" i="143"/>
  <c r="AD69" i="143"/>
  <c r="AA46" i="143"/>
  <c r="Z29" i="143"/>
  <c r="Y117" i="143"/>
  <c r="P21" i="144" s="1"/>
  <c r="AC59" i="143"/>
  <c r="AM94" i="143"/>
  <c r="AN93" i="143"/>
  <c r="AF89" i="142"/>
  <c r="AM94" i="142"/>
  <c r="AN93" i="142"/>
  <c r="AK74" i="142"/>
  <c r="AL73" i="142"/>
  <c r="AG99" i="142"/>
  <c r="AJ53" i="142"/>
  <c r="AI54" i="142"/>
  <c r="AN104" i="142"/>
  <c r="AO103" i="142"/>
  <c r="AL63" i="142"/>
  <c r="AK64" i="142"/>
  <c r="AC65" i="142"/>
  <c r="AB49" i="142"/>
  <c r="AF34" i="142"/>
  <c r="AG33" i="142"/>
  <c r="AA39" i="142"/>
  <c r="Y112" i="142"/>
  <c r="Z31" i="142"/>
  <c r="AH44" i="142"/>
  <c r="AI43" i="142"/>
  <c r="AD69" i="142"/>
  <c r="Y111" i="142"/>
  <c r="Y115" i="142"/>
  <c r="AM83" i="142"/>
  <c r="AL84" i="142"/>
  <c r="AE79" i="142"/>
  <c r="AA39" i="138"/>
  <c r="AE79" i="138"/>
  <c r="AB49" i="138"/>
  <c r="AG99" i="138"/>
  <c r="Z29" i="138"/>
  <c r="AG91" i="138"/>
  <c r="AC59" i="138"/>
  <c r="AD69" i="138"/>
  <c r="Y117" i="138"/>
  <c r="P21" i="139" s="1"/>
  <c r="AD86" i="137"/>
  <c r="AJ74" i="137"/>
  <c r="AK73" i="137"/>
  <c r="AD71" i="137"/>
  <c r="Y116" i="137"/>
  <c r="AH64" i="137"/>
  <c r="AI63" i="137"/>
  <c r="AB66" i="137"/>
  <c r="AA41" i="137"/>
  <c r="AJ84" i="137"/>
  <c r="AK83" i="137"/>
  <c r="Y109" i="137"/>
  <c r="Y36" i="137"/>
  <c r="AA56" i="137"/>
  <c r="AH43" i="137"/>
  <c r="AG44" i="137"/>
  <c r="AN103" i="137"/>
  <c r="AM104" i="137"/>
  <c r="AL93" i="137"/>
  <c r="AK94" i="137"/>
  <c r="AG101" i="137"/>
  <c r="AG54" i="137"/>
  <c r="AH53" i="137"/>
  <c r="AF33" i="137"/>
  <c r="AE34" i="137"/>
  <c r="AE96" i="137"/>
  <c r="AH54" i="138" l="1"/>
  <c r="AI53" i="138"/>
  <c r="AI64" i="138"/>
  <c r="AJ63" i="138"/>
  <c r="AL94" i="138"/>
  <c r="AM93" i="138"/>
  <c r="AM104" i="138"/>
  <c r="AN103" i="138"/>
  <c r="AG33" i="138"/>
  <c r="AF34" i="138"/>
  <c r="AG44" i="138"/>
  <c r="AH43" i="138"/>
  <c r="AJ74" i="138"/>
  <c r="AK73" i="138"/>
  <c r="AL83" i="138"/>
  <c r="AK84" i="138"/>
  <c r="AD75" i="143"/>
  <c r="AB52" i="143"/>
  <c r="AN94" i="143"/>
  <c r="AO93" i="143"/>
  <c r="AK44" i="143"/>
  <c r="AL43" i="143"/>
  <c r="AG105" i="143"/>
  <c r="AH34" i="143"/>
  <c r="AI33" i="143"/>
  <c r="Z35" i="143"/>
  <c r="AM73" i="143"/>
  <c r="AL74" i="143"/>
  <c r="AL63" i="143"/>
  <c r="AK64" i="143"/>
  <c r="AF95" i="143"/>
  <c r="AM84" i="143"/>
  <c r="AN83" i="143"/>
  <c r="AC65" i="143"/>
  <c r="AB41" i="143"/>
  <c r="AE85" i="143"/>
  <c r="AO104" i="143"/>
  <c r="AP103" i="143"/>
  <c r="AK54" i="143"/>
  <c r="AL53" i="143"/>
  <c r="AK53" i="142"/>
  <c r="AJ54" i="142"/>
  <c r="AN94" i="142"/>
  <c r="AO93" i="142"/>
  <c r="Y117" i="142"/>
  <c r="P20" i="144" s="1"/>
  <c r="AG34" i="142"/>
  <c r="AH33" i="142"/>
  <c r="AE85" i="142"/>
  <c r="Z29" i="142"/>
  <c r="AM63" i="142"/>
  <c r="AL64" i="142"/>
  <c r="AG105" i="142"/>
  <c r="AM84" i="142"/>
  <c r="AN83" i="142"/>
  <c r="AO104" i="142"/>
  <c r="AP103" i="142"/>
  <c r="AL74" i="142"/>
  <c r="AM73" i="142"/>
  <c r="AD75" i="142"/>
  <c r="AI44" i="142"/>
  <c r="AJ43" i="142"/>
  <c r="AB55" i="142"/>
  <c r="AA45" i="142"/>
  <c r="AC62" i="142"/>
  <c r="AF95" i="142"/>
  <c r="AA45" i="138"/>
  <c r="AG105" i="138"/>
  <c r="AC65" i="138"/>
  <c r="AG89" i="138"/>
  <c r="AB55" i="138"/>
  <c r="AD75" i="138"/>
  <c r="Z35" i="138"/>
  <c r="AE85" i="138"/>
  <c r="AA39" i="137"/>
  <c r="AM93" i="137"/>
  <c r="AL94" i="137"/>
  <c r="AI43" i="137"/>
  <c r="AH44" i="137"/>
  <c r="AK84" i="137"/>
  <c r="AL83" i="137"/>
  <c r="AD69" i="137"/>
  <c r="AH54" i="137"/>
  <c r="AI53" i="137"/>
  <c r="Y112" i="137"/>
  <c r="Z31" i="137"/>
  <c r="AG33" i="137"/>
  <c r="AF34" i="137"/>
  <c r="AN104" i="137"/>
  <c r="AO103" i="137"/>
  <c r="AB51" i="137"/>
  <c r="AK74" i="137"/>
  <c r="AL73" i="137"/>
  <c r="AF91" i="137"/>
  <c r="AI64" i="137"/>
  <c r="AJ63" i="137"/>
  <c r="AG99" i="137"/>
  <c r="Y111" i="137"/>
  <c r="Y115" i="137"/>
  <c r="AC61" i="137"/>
  <c r="AE81" i="137"/>
  <c r="AN104" i="138" l="1"/>
  <c r="AO103" i="138"/>
  <c r="AK63" i="138"/>
  <c r="AJ64" i="138"/>
  <c r="AM83" i="138"/>
  <c r="AL84" i="138"/>
  <c r="AG34" i="138"/>
  <c r="AH33" i="138"/>
  <c r="AH44" i="138"/>
  <c r="AI43" i="138"/>
  <c r="AK74" i="138"/>
  <c r="AL73" i="138"/>
  <c r="AN93" i="138"/>
  <c r="AM94" i="138"/>
  <c r="AI54" i="138"/>
  <c r="AJ53" i="138"/>
  <c r="AP104" i="143"/>
  <c r="AQ103" i="143"/>
  <c r="AB39" i="143"/>
  <c r="AL44" i="143"/>
  <c r="AM43" i="143"/>
  <c r="AN43" i="143" s="1"/>
  <c r="AB50" i="143"/>
  <c r="AD72" i="143"/>
  <c r="AO83" i="143"/>
  <c r="AN84" i="143"/>
  <c r="AM74" i="143"/>
  <c r="AN73" i="143"/>
  <c r="AO94" i="143"/>
  <c r="AP93" i="143"/>
  <c r="AC62" i="143"/>
  <c r="AL64" i="143"/>
  <c r="AM63" i="143"/>
  <c r="AI34" i="143"/>
  <c r="AJ33" i="143"/>
  <c r="Z32" i="143"/>
  <c r="AE82" i="143"/>
  <c r="AL54" i="143"/>
  <c r="AM53" i="143"/>
  <c r="AF92" i="143"/>
  <c r="AG102" i="143"/>
  <c r="AG102" i="142"/>
  <c r="AP93" i="142"/>
  <c r="AO94" i="142"/>
  <c r="AD72" i="142"/>
  <c r="AH34" i="142"/>
  <c r="AI33" i="142"/>
  <c r="AE82" i="142"/>
  <c r="AF92" i="142"/>
  <c r="AP104" i="142"/>
  <c r="AQ103" i="142"/>
  <c r="AN63" i="142"/>
  <c r="AM64" i="142"/>
  <c r="AC60" i="142"/>
  <c r="AO83" i="142"/>
  <c r="AN84" i="142"/>
  <c r="AB52" i="142"/>
  <c r="AM74" i="142"/>
  <c r="AN73" i="142"/>
  <c r="AK54" i="142"/>
  <c r="AL53" i="142"/>
  <c r="AJ44" i="142"/>
  <c r="AK43" i="142"/>
  <c r="AA42" i="142"/>
  <c r="Z35" i="142"/>
  <c r="AD72" i="138"/>
  <c r="AB52" i="138"/>
  <c r="AA42" i="138"/>
  <c r="AC62" i="138"/>
  <c r="AE82" i="138"/>
  <c r="Z32" i="138"/>
  <c r="AG95" i="138"/>
  <c r="AG102" i="138"/>
  <c r="AB49" i="137"/>
  <c r="AG34" i="137"/>
  <c r="AH33" i="137"/>
  <c r="Z29" i="137"/>
  <c r="AD75" i="137"/>
  <c r="AE79" i="137"/>
  <c r="AP103" i="137"/>
  <c r="AO104" i="137"/>
  <c r="AL84" i="137"/>
  <c r="AM83" i="137"/>
  <c r="AN93" i="137"/>
  <c r="AM94" i="137"/>
  <c r="AJ43" i="137"/>
  <c r="AI44" i="137"/>
  <c r="AC59" i="137"/>
  <c r="AF89" i="137"/>
  <c r="AG105" i="137"/>
  <c r="AJ64" i="137"/>
  <c r="AK63" i="137"/>
  <c r="AM73" i="137"/>
  <c r="AL74" i="137"/>
  <c r="AI54" i="137"/>
  <c r="AJ53" i="137"/>
  <c r="Y117" i="137"/>
  <c r="AA45" i="137"/>
  <c r="AJ54" i="138" l="1"/>
  <c r="AK53" i="138"/>
  <c r="AL63" i="138"/>
  <c r="AK64" i="138"/>
  <c r="AI44" i="138"/>
  <c r="AJ43" i="138"/>
  <c r="AP103" i="138"/>
  <c r="AO104" i="138"/>
  <c r="AL74" i="138"/>
  <c r="AM73" i="138"/>
  <c r="AH34" i="138"/>
  <c r="AI33" i="138"/>
  <c r="AO93" i="138"/>
  <c r="AN94" i="138"/>
  <c r="AN83" i="138"/>
  <c r="AM84" i="138"/>
  <c r="AO43" i="143"/>
  <c r="AN44" i="143"/>
  <c r="P20" i="139"/>
  <c r="AO73" i="143"/>
  <c r="AN74" i="143"/>
  <c r="AF90" i="143"/>
  <c r="AD70" i="143"/>
  <c r="AB45" i="143"/>
  <c r="AG100" i="143"/>
  <c r="AE80" i="143"/>
  <c r="AM64" i="143"/>
  <c r="AN63" i="143"/>
  <c r="AB56" i="143"/>
  <c r="AR103" i="143"/>
  <c r="AQ104" i="143"/>
  <c r="AC60" i="143"/>
  <c r="AM44" i="143"/>
  <c r="Z30" i="143"/>
  <c r="Z110" i="143"/>
  <c r="AM54" i="143"/>
  <c r="AN53" i="143"/>
  <c r="AO53" i="143" s="1"/>
  <c r="AK33" i="143"/>
  <c r="AJ34" i="143"/>
  <c r="AP94" i="143"/>
  <c r="AQ93" i="143"/>
  <c r="AO84" i="143"/>
  <c r="AP83" i="143"/>
  <c r="AN74" i="142"/>
  <c r="AO73" i="142"/>
  <c r="AO84" i="142"/>
  <c r="AP83" i="142"/>
  <c r="AD70" i="142"/>
  <c r="AK44" i="142"/>
  <c r="AL43" i="142"/>
  <c r="AJ33" i="142"/>
  <c r="AI34" i="142"/>
  <c r="AC66" i="142"/>
  <c r="AQ93" i="142"/>
  <c r="AP94" i="142"/>
  <c r="Z32" i="142"/>
  <c r="AL54" i="142"/>
  <c r="AM53" i="142"/>
  <c r="AB50" i="142"/>
  <c r="AF90" i="142"/>
  <c r="AN64" i="142"/>
  <c r="AO63" i="142"/>
  <c r="AP63" i="142" s="1"/>
  <c r="AA40" i="142"/>
  <c r="AQ104" i="142"/>
  <c r="AR103" i="142"/>
  <c r="AE80" i="142"/>
  <c r="AG100" i="142"/>
  <c r="AD70" i="138"/>
  <c r="AG100" i="138"/>
  <c r="AG92" i="138"/>
  <c r="AA40" i="138"/>
  <c r="AC60" i="138"/>
  <c r="Z30" i="138"/>
  <c r="Z110" i="138"/>
  <c r="AE80" i="138"/>
  <c r="AB50" i="138"/>
  <c r="AG102" i="137"/>
  <c r="AP104" i="137"/>
  <c r="AQ103" i="137"/>
  <c r="AH34" i="137"/>
  <c r="AI33" i="137"/>
  <c r="Z35" i="137"/>
  <c r="AN73" i="137"/>
  <c r="AM74" i="137"/>
  <c r="AF95" i="137"/>
  <c r="AN94" i="137"/>
  <c r="AO93" i="137"/>
  <c r="AM84" i="137"/>
  <c r="AN83" i="137"/>
  <c r="AJ54" i="137"/>
  <c r="AK53" i="137"/>
  <c r="AE85" i="137"/>
  <c r="AA42" i="137"/>
  <c r="AC65" i="137"/>
  <c r="AD72" i="137"/>
  <c r="AL63" i="137"/>
  <c r="AK64" i="137"/>
  <c r="AJ44" i="137"/>
  <c r="AK43" i="137"/>
  <c r="AB55" i="137"/>
  <c r="AJ33" i="138" l="1"/>
  <c r="AI34" i="138"/>
  <c r="AN84" i="138"/>
  <c r="AO83" i="138"/>
  <c r="AQ103" i="138"/>
  <c r="AP104" i="138"/>
  <c r="AN73" i="138"/>
  <c r="AM74" i="138"/>
  <c r="AK43" i="138"/>
  <c r="AJ44" i="138"/>
  <c r="AL53" i="138"/>
  <c r="AK54" i="138"/>
  <c r="AL64" i="138"/>
  <c r="AM63" i="138"/>
  <c r="AO94" i="138"/>
  <c r="AP93" i="138"/>
  <c r="AO54" i="143"/>
  <c r="AP53" i="143"/>
  <c r="AO44" i="143"/>
  <c r="AP43" i="143"/>
  <c r="AQ63" i="142"/>
  <c r="AP64" i="142"/>
  <c r="AR104" i="143"/>
  <c r="AS103" i="143"/>
  <c r="AT103" i="143" s="1"/>
  <c r="AE86" i="143"/>
  <c r="AQ83" i="143"/>
  <c r="AR83" i="143" s="1"/>
  <c r="AP84" i="143"/>
  <c r="AN54" i="143"/>
  <c r="Z116" i="143"/>
  <c r="AB42" i="143"/>
  <c r="AF96" i="143"/>
  <c r="AC51" i="143"/>
  <c r="AK34" i="143"/>
  <c r="AL33" i="143"/>
  <c r="AM33" i="143" s="1"/>
  <c r="AD76" i="143"/>
  <c r="Z109" i="143"/>
  <c r="Z36" i="143"/>
  <c r="AO74" i="143"/>
  <c r="AP73" i="143"/>
  <c r="AQ73" i="143" s="1"/>
  <c r="AG106" i="143"/>
  <c r="AQ94" i="143"/>
  <c r="AR93" i="143"/>
  <c r="AS93" i="143" s="1"/>
  <c r="AC66" i="143"/>
  <c r="AN64" i="143"/>
  <c r="AO63" i="143"/>
  <c r="AP63" i="143" s="1"/>
  <c r="AP84" i="142"/>
  <c r="AQ83" i="142"/>
  <c r="AR83" i="142" s="1"/>
  <c r="AD76" i="142"/>
  <c r="AG106" i="142"/>
  <c r="AB56" i="142"/>
  <c r="AO64" i="142"/>
  <c r="AM54" i="142"/>
  <c r="AN53" i="142"/>
  <c r="AO53" i="142" s="1"/>
  <c r="AL44" i="142"/>
  <c r="AM43" i="142"/>
  <c r="AN43" i="142" s="1"/>
  <c r="AQ94" i="142"/>
  <c r="AR93" i="142"/>
  <c r="AS93" i="142" s="1"/>
  <c r="AF96" i="142"/>
  <c r="AA46" i="142"/>
  <c r="Z30" i="142"/>
  <c r="Z110" i="142"/>
  <c r="AE86" i="142"/>
  <c r="AK33" i="142"/>
  <c r="AJ34" i="142"/>
  <c r="AS103" i="142"/>
  <c r="AT103" i="142" s="1"/>
  <c r="AR104" i="142"/>
  <c r="AO74" i="142"/>
  <c r="AP73" i="142"/>
  <c r="AQ73" i="142" s="1"/>
  <c r="AD61" i="142"/>
  <c r="AB56" i="138"/>
  <c r="AG106" i="138"/>
  <c r="AA46" i="138"/>
  <c r="AE86" i="138"/>
  <c r="AD76" i="138"/>
  <c r="Z116" i="138"/>
  <c r="AC66" i="138"/>
  <c r="AG90" i="138"/>
  <c r="Z109" i="138"/>
  <c r="Z36" i="138"/>
  <c r="AD70" i="137"/>
  <c r="AK54" i="137"/>
  <c r="AL53" i="137"/>
  <c r="AB52" i="137"/>
  <c r="AO94" i="137"/>
  <c r="AP93" i="137"/>
  <c r="AQ104" i="137"/>
  <c r="AR103" i="137"/>
  <c r="AL64" i="137"/>
  <c r="AM63" i="137"/>
  <c r="AF92" i="137"/>
  <c r="AC62" i="137"/>
  <c r="AO73" i="137"/>
  <c r="AN74" i="137"/>
  <c r="Z32" i="137"/>
  <c r="AA40" i="137"/>
  <c r="AE82" i="137"/>
  <c r="AI34" i="137"/>
  <c r="AJ33" i="137"/>
  <c r="AL43" i="137"/>
  <c r="AK44" i="137"/>
  <c r="AN84" i="137"/>
  <c r="AO83" i="137"/>
  <c r="AG100" i="137"/>
  <c r="AK44" i="138" l="1"/>
  <c r="AL43" i="138"/>
  <c r="AQ104" i="138"/>
  <c r="AR103" i="138"/>
  <c r="AO84" i="138"/>
  <c r="AP83" i="138"/>
  <c r="AL54" i="138"/>
  <c r="AM53" i="138"/>
  <c r="AN74" i="138"/>
  <c r="AO73" i="138"/>
  <c r="AK33" i="138"/>
  <c r="AJ34" i="138"/>
  <c r="AQ93" i="138"/>
  <c r="AP94" i="138"/>
  <c r="AN63" i="138"/>
  <c r="AM64" i="138"/>
  <c r="AP44" i="143"/>
  <c r="AQ43" i="143"/>
  <c r="AR73" i="143"/>
  <c r="AQ74" i="143"/>
  <c r="AU103" i="143"/>
  <c r="AT104" i="143"/>
  <c r="AP54" i="143"/>
  <c r="AQ53" i="143"/>
  <c r="AQ63" i="143"/>
  <c r="AP64" i="143"/>
  <c r="AT93" i="143"/>
  <c r="AS94" i="143"/>
  <c r="AN33" i="143"/>
  <c r="AM34" i="143"/>
  <c r="AS83" i="143"/>
  <c r="AR84" i="143"/>
  <c r="AN44" i="142"/>
  <c r="AO43" i="142"/>
  <c r="AS83" i="142"/>
  <c r="AR84" i="142"/>
  <c r="AP53" i="142"/>
  <c r="AO54" i="142"/>
  <c r="AR73" i="142"/>
  <c r="AQ74" i="142"/>
  <c r="AU103" i="142"/>
  <c r="AT104" i="142"/>
  <c r="AT93" i="142"/>
  <c r="AS94" i="142"/>
  <c r="AQ64" i="142"/>
  <c r="AR63" i="142"/>
  <c r="AF81" i="143"/>
  <c r="AR94" i="143"/>
  <c r="AS104" i="143"/>
  <c r="AC49" i="143"/>
  <c r="AP74" i="143"/>
  <c r="AG91" i="143"/>
  <c r="AH101" i="143"/>
  <c r="Z111" i="143"/>
  <c r="Z115" i="143"/>
  <c r="AD61" i="143"/>
  <c r="AE71" i="143"/>
  <c r="AL34" i="143"/>
  <c r="AO64" i="143"/>
  <c r="Z112" i="143"/>
  <c r="AA31" i="143"/>
  <c r="AB40" i="143"/>
  <c r="AQ84" i="143"/>
  <c r="AD59" i="142"/>
  <c r="AN54" i="142"/>
  <c r="AS104" i="142"/>
  <c r="AP74" i="142"/>
  <c r="AK34" i="142"/>
  <c r="AL33" i="142"/>
  <c r="AM33" i="142" s="1"/>
  <c r="AE71" i="142"/>
  <c r="Z109" i="142"/>
  <c r="Z36" i="142"/>
  <c r="AH101" i="142"/>
  <c r="AB41" i="142"/>
  <c r="AM44" i="142"/>
  <c r="AF81" i="142"/>
  <c r="AG91" i="142"/>
  <c r="AQ84" i="142"/>
  <c r="Z116" i="142"/>
  <c r="AR94" i="142"/>
  <c r="AC51" i="142"/>
  <c r="Z111" i="138"/>
  <c r="Z115" i="138"/>
  <c r="AH101" i="138"/>
  <c r="Z112" i="138"/>
  <c r="AA31" i="138"/>
  <c r="AC51" i="138"/>
  <c r="AD61" i="138"/>
  <c r="AF81" i="138"/>
  <c r="AE71" i="138"/>
  <c r="AG96" i="138"/>
  <c r="AB41" i="138"/>
  <c r="AS103" i="137"/>
  <c r="AR104" i="137"/>
  <c r="AO74" i="137"/>
  <c r="AP73" i="137"/>
  <c r="AG106" i="137"/>
  <c r="AB50" i="137"/>
  <c r="AM43" i="137"/>
  <c r="AL44" i="137"/>
  <c r="AE80" i="137"/>
  <c r="AL54" i="137"/>
  <c r="AM53" i="137"/>
  <c r="AJ34" i="137"/>
  <c r="AK33" i="137"/>
  <c r="AF90" i="137"/>
  <c r="AQ93" i="137"/>
  <c r="AP94" i="137"/>
  <c r="AA46" i="137"/>
  <c r="AO84" i="137"/>
  <c r="AP83" i="137"/>
  <c r="AM64" i="137"/>
  <c r="AN63" i="137"/>
  <c r="Z30" i="137"/>
  <c r="Z110" i="137"/>
  <c r="AC60" i="137"/>
  <c r="AD76" i="137"/>
  <c r="AM54" i="138" l="1"/>
  <c r="AN53" i="138"/>
  <c r="AR104" i="138"/>
  <c r="AS103" i="138"/>
  <c r="AK34" i="138"/>
  <c r="AL33" i="138"/>
  <c r="AP73" i="138"/>
  <c r="AO74" i="138"/>
  <c r="AP84" i="138"/>
  <c r="AQ83" i="138"/>
  <c r="AM43" i="138"/>
  <c r="AL44" i="138"/>
  <c r="AN64" i="138"/>
  <c r="AO63" i="138"/>
  <c r="AR93" i="138"/>
  <c r="AQ94" i="138"/>
  <c r="AT94" i="143"/>
  <c r="AU93" i="143"/>
  <c r="AU104" i="143"/>
  <c r="AV103" i="143"/>
  <c r="AQ64" i="143"/>
  <c r="AR63" i="143"/>
  <c r="AQ54" i="143"/>
  <c r="AR53" i="143"/>
  <c r="AS73" i="143"/>
  <c r="AR74" i="143"/>
  <c r="AT83" i="143"/>
  <c r="AS84" i="143"/>
  <c r="AN34" i="143"/>
  <c r="AO33" i="143"/>
  <c r="AQ44" i="143"/>
  <c r="AR43" i="143"/>
  <c r="AU104" i="142"/>
  <c r="AV103" i="142"/>
  <c r="AR64" i="142"/>
  <c r="AS63" i="142"/>
  <c r="AS84" i="142"/>
  <c r="AT83" i="142"/>
  <c r="AR74" i="142"/>
  <c r="AS73" i="142"/>
  <c r="AO44" i="142"/>
  <c r="AP43" i="142"/>
  <c r="AN33" i="142"/>
  <c r="AM34" i="142"/>
  <c r="AP54" i="142"/>
  <c r="AQ53" i="142"/>
  <c r="AT94" i="142"/>
  <c r="AU93" i="142"/>
  <c r="AD59" i="143"/>
  <c r="AH99" i="143"/>
  <c r="AA29" i="143"/>
  <c r="Z117" i="143"/>
  <c r="Q21" i="144" s="1"/>
  <c r="AE69" i="143"/>
  <c r="AB46" i="143"/>
  <c r="AG89" i="143"/>
  <c r="AC55" i="143"/>
  <c r="AF79" i="143"/>
  <c r="AG89" i="142"/>
  <c r="AL34" i="142"/>
  <c r="AB39" i="142"/>
  <c r="AC49" i="142"/>
  <c r="AF79" i="142"/>
  <c r="AH99" i="142"/>
  <c r="AE69" i="142"/>
  <c r="Z112" i="142"/>
  <c r="AA31" i="142"/>
  <c r="Z111" i="142"/>
  <c r="Z115" i="142"/>
  <c r="AD65" i="142"/>
  <c r="Z117" i="138"/>
  <c r="Q21" i="139" s="1"/>
  <c r="AE69" i="138"/>
  <c r="AD59" i="138"/>
  <c r="AB39" i="138"/>
  <c r="AH91" i="138"/>
  <c r="AF79" i="138"/>
  <c r="AA29" i="138"/>
  <c r="AH99" i="138"/>
  <c r="AC49" i="138"/>
  <c r="AN64" i="137"/>
  <c r="AO63" i="137"/>
  <c r="AP74" i="137"/>
  <c r="AQ73" i="137"/>
  <c r="AQ83" i="137"/>
  <c r="AP84" i="137"/>
  <c r="Z116" i="137"/>
  <c r="AM44" i="137"/>
  <c r="AN43" i="137"/>
  <c r="AL33" i="137"/>
  <c r="AK34" i="137"/>
  <c r="AH101" i="137"/>
  <c r="AQ94" i="137"/>
  <c r="AR93" i="137"/>
  <c r="AN53" i="137"/>
  <c r="AM54" i="137"/>
  <c r="AC66" i="137"/>
  <c r="AF96" i="137"/>
  <c r="AE86" i="137"/>
  <c r="Z109" i="137"/>
  <c r="Z36" i="137"/>
  <c r="AB41" i="137"/>
  <c r="AE71" i="137"/>
  <c r="AB56" i="137"/>
  <c r="AS104" i="137"/>
  <c r="AT103" i="137"/>
  <c r="AS104" i="138" l="1"/>
  <c r="B104" i="138" s="1"/>
  <c r="AT103" i="138"/>
  <c r="B103" i="138"/>
  <c r="AO64" i="138"/>
  <c r="B64" i="138" s="1"/>
  <c r="AP63" i="138"/>
  <c r="B63" i="138" s="1"/>
  <c r="AR83" i="138"/>
  <c r="B83" i="138" s="1"/>
  <c r="AQ84" i="138"/>
  <c r="B84" i="138" s="1"/>
  <c r="AM33" i="138"/>
  <c r="AL34" i="138"/>
  <c r="AN54" i="138"/>
  <c r="B54" i="138" s="1"/>
  <c r="AO53" i="138"/>
  <c r="B53" i="138" s="1"/>
  <c r="AR94" i="138"/>
  <c r="B94" i="138" s="1"/>
  <c r="AS93" i="138"/>
  <c r="B93" i="138" s="1"/>
  <c r="AN43" i="138"/>
  <c r="AM44" i="138"/>
  <c r="B44" i="138" s="1"/>
  <c r="AP74" i="138"/>
  <c r="B74" i="138" s="1"/>
  <c r="AQ73" i="138"/>
  <c r="B73" i="138" s="1"/>
  <c r="B43" i="138"/>
  <c r="AP33" i="143"/>
  <c r="AO34" i="143"/>
  <c r="AR64" i="143"/>
  <c r="AS63" i="143"/>
  <c r="AU83" i="143"/>
  <c r="AT84" i="143"/>
  <c r="AW103" i="143"/>
  <c r="AV104" i="143"/>
  <c r="AS43" i="143"/>
  <c r="AR44" i="143"/>
  <c r="AT73" i="143"/>
  <c r="AS74" i="143"/>
  <c r="AS53" i="143"/>
  <c r="AR54" i="143"/>
  <c r="AU94" i="143"/>
  <c r="AV93" i="143"/>
  <c r="AU83" i="142"/>
  <c r="AT84" i="142"/>
  <c r="AN34" i="142"/>
  <c r="AO33" i="142"/>
  <c r="AU94" i="142"/>
  <c r="AV93" i="142"/>
  <c r="AW103" i="142"/>
  <c r="AV104" i="142"/>
  <c r="AQ43" i="142"/>
  <c r="AP44" i="142"/>
  <c r="AT63" i="142"/>
  <c r="AS64" i="142"/>
  <c r="AQ54" i="142"/>
  <c r="AR53" i="142"/>
  <c r="AT73" i="142"/>
  <c r="AS74" i="142"/>
  <c r="AD65" i="143"/>
  <c r="AH105" i="143"/>
  <c r="AC52" i="143"/>
  <c r="AF85" i="143"/>
  <c r="AE75" i="143"/>
  <c r="AC41" i="143"/>
  <c r="AG95" i="143"/>
  <c r="AA35" i="143"/>
  <c r="Z117" i="142"/>
  <c r="Q20" i="144" s="1"/>
  <c r="AB45" i="142"/>
  <c r="AC55" i="142"/>
  <c r="AH105" i="142"/>
  <c r="AE75" i="142"/>
  <c r="AD62" i="142"/>
  <c r="AA29" i="142"/>
  <c r="AF85" i="142"/>
  <c r="AG95" i="142"/>
  <c r="AE75" i="138"/>
  <c r="AH105" i="138"/>
  <c r="AH89" i="138"/>
  <c r="AH95" i="138" s="1"/>
  <c r="AD65" i="138"/>
  <c r="AC55" i="138"/>
  <c r="AA35" i="138"/>
  <c r="AF85" i="138"/>
  <c r="AB45" i="138"/>
  <c r="AS93" i="137"/>
  <c r="AR94" i="137"/>
  <c r="B73" i="137"/>
  <c r="AD61" i="137"/>
  <c r="B43" i="137"/>
  <c r="AF81" i="137"/>
  <c r="B44" i="137"/>
  <c r="B74" i="137"/>
  <c r="B103" i="137"/>
  <c r="AE69" i="137"/>
  <c r="B104" i="137"/>
  <c r="AB39" i="137"/>
  <c r="AH99" i="137"/>
  <c r="AC51" i="137"/>
  <c r="AG91" i="137"/>
  <c r="AO64" i="137"/>
  <c r="AP63" i="137"/>
  <c r="AM33" i="137"/>
  <c r="AL34" i="137"/>
  <c r="Z112" i="137"/>
  <c r="AA31" i="137"/>
  <c r="AO53" i="137"/>
  <c r="AN54" i="137"/>
  <c r="Z111" i="137"/>
  <c r="Z115" i="137"/>
  <c r="AQ84" i="137"/>
  <c r="AR83" i="137"/>
  <c r="AM34" i="138" l="1"/>
  <c r="B33" i="138"/>
  <c r="B34" i="138"/>
  <c r="AS64" i="143"/>
  <c r="AT63" i="143"/>
  <c r="AU84" i="143"/>
  <c r="AV83" i="143"/>
  <c r="AU73" i="143"/>
  <c r="AT74" i="143"/>
  <c r="AQ33" i="143"/>
  <c r="AP34" i="143"/>
  <c r="AW93" i="143"/>
  <c r="AV94" i="143"/>
  <c r="AT43" i="143"/>
  <c r="AS44" i="143"/>
  <c r="AT53" i="143"/>
  <c r="AS54" i="143"/>
  <c r="AX103" i="143"/>
  <c r="AW104" i="143"/>
  <c r="AP33" i="142"/>
  <c r="AO34" i="142"/>
  <c r="AR43" i="142"/>
  <c r="AQ44" i="142"/>
  <c r="AW93" i="142"/>
  <c r="AV94" i="142"/>
  <c r="AU73" i="142"/>
  <c r="AT74" i="142"/>
  <c r="AV83" i="142"/>
  <c r="AU84" i="142"/>
  <c r="AU63" i="142"/>
  <c r="AT64" i="142"/>
  <c r="AS53" i="142"/>
  <c r="AR54" i="142"/>
  <c r="AX103" i="142"/>
  <c r="AW104" i="142"/>
  <c r="AH102" i="143"/>
  <c r="AA32" i="143"/>
  <c r="AD62" i="143"/>
  <c r="AC50" i="143"/>
  <c r="AC39" i="143"/>
  <c r="AE72" i="143"/>
  <c r="AF82" i="143"/>
  <c r="AG92" i="143"/>
  <c r="AF82" i="142"/>
  <c r="AE72" i="142"/>
  <c r="AA35" i="142"/>
  <c r="AB42" i="142"/>
  <c r="AH102" i="142"/>
  <c r="AG92" i="142"/>
  <c r="AD60" i="142"/>
  <c r="AC52" i="142"/>
  <c r="AF82" i="138"/>
  <c r="AD62" i="138"/>
  <c r="AA32" i="138"/>
  <c r="AH92" i="138"/>
  <c r="AH102" i="138"/>
  <c r="AE72" i="138"/>
  <c r="AC52" i="138"/>
  <c r="AB42" i="138"/>
  <c r="AC49" i="137"/>
  <c r="B64" i="137"/>
  <c r="B63" i="137"/>
  <c r="Z117" i="137"/>
  <c r="AF79" i="137"/>
  <c r="AA29" i="137"/>
  <c r="AE75" i="137"/>
  <c r="B54" i="137"/>
  <c r="B94" i="137"/>
  <c r="AD59" i="137"/>
  <c r="AH105" i="137"/>
  <c r="B53" i="137"/>
  <c r="AG89" i="137"/>
  <c r="B83" i="137"/>
  <c r="AB45" i="137"/>
  <c r="B84" i="137"/>
  <c r="AM34" i="137"/>
  <c r="B33" i="137"/>
  <c r="B93" i="137"/>
  <c r="AX93" i="143" l="1"/>
  <c r="AW94" i="143"/>
  <c r="AX104" i="143"/>
  <c r="AY103" i="143"/>
  <c r="AU63" i="143"/>
  <c r="AT64" i="143"/>
  <c r="AR33" i="143"/>
  <c r="AQ34" i="143"/>
  <c r="AW83" i="143"/>
  <c r="AV84" i="143"/>
  <c r="AU53" i="143"/>
  <c r="AT54" i="143"/>
  <c r="AT44" i="143"/>
  <c r="AU43" i="143"/>
  <c r="AU74" i="143"/>
  <c r="AV73" i="143"/>
  <c r="AW83" i="142"/>
  <c r="AV84" i="142"/>
  <c r="AV73" i="142"/>
  <c r="AU74" i="142"/>
  <c r="AS54" i="142"/>
  <c r="AT53" i="142"/>
  <c r="AS43" i="142"/>
  <c r="AR44" i="142"/>
  <c r="AQ33" i="142"/>
  <c r="AP34" i="142"/>
  <c r="AU64" i="142"/>
  <c r="AV63" i="142"/>
  <c r="AX93" i="142"/>
  <c r="AW94" i="142"/>
  <c r="AY103" i="142"/>
  <c r="AX104" i="142"/>
  <c r="Q20" i="139"/>
  <c r="AG90" i="143"/>
  <c r="AF80" i="143"/>
  <c r="AE70" i="143"/>
  <c r="AC56" i="143"/>
  <c r="AD60" i="143"/>
  <c r="AA30" i="143"/>
  <c r="AA110" i="143"/>
  <c r="AH100" i="143"/>
  <c r="AC45" i="143"/>
  <c r="AD66" i="142"/>
  <c r="AE70" i="142"/>
  <c r="AB40" i="142"/>
  <c r="AC50" i="142"/>
  <c r="AH100" i="142"/>
  <c r="AG90" i="142"/>
  <c r="AA32" i="142"/>
  <c r="AF80" i="142"/>
  <c r="AB40" i="138"/>
  <c r="AC50" i="138"/>
  <c r="AD60" i="138"/>
  <c r="AF80" i="138"/>
  <c r="AH90" i="138"/>
  <c r="AA30" i="138"/>
  <c r="AA110" i="138"/>
  <c r="AE70" i="138"/>
  <c r="AH100" i="138"/>
  <c r="AB42" i="137"/>
  <c r="AE72" i="137"/>
  <c r="AA35" i="137"/>
  <c r="AH102" i="137"/>
  <c r="AD65" i="137"/>
  <c r="B34" i="137"/>
  <c r="AG95" i="137"/>
  <c r="AF85" i="137"/>
  <c r="AC55" i="137"/>
  <c r="AZ103" i="143" l="1"/>
  <c r="AY104" i="143"/>
  <c r="AV43" i="143"/>
  <c r="AU44" i="143"/>
  <c r="AY93" i="143"/>
  <c r="AX94" i="143"/>
  <c r="AS33" i="143"/>
  <c r="AR34" i="143"/>
  <c r="AW73" i="143"/>
  <c r="AV74" i="143"/>
  <c r="AV53" i="143"/>
  <c r="AU54" i="143"/>
  <c r="AX83" i="143"/>
  <c r="AW84" i="143"/>
  <c r="AV63" i="143"/>
  <c r="AU64" i="143"/>
  <c r="AW73" i="142"/>
  <c r="AV74" i="142"/>
  <c r="AX83" i="142"/>
  <c r="AW84" i="142"/>
  <c r="AY93" i="142"/>
  <c r="AX94" i="142"/>
  <c r="AT43" i="142"/>
  <c r="AS44" i="142"/>
  <c r="AU53" i="142"/>
  <c r="AT54" i="142"/>
  <c r="AY104" i="142"/>
  <c r="AZ103" i="142"/>
  <c r="AR33" i="142"/>
  <c r="AQ34" i="142"/>
  <c r="AV64" i="142"/>
  <c r="AW63" i="142"/>
  <c r="AA116" i="143"/>
  <c r="AF86" i="143"/>
  <c r="AE76" i="143"/>
  <c r="AD51" i="143"/>
  <c r="AD49" i="143" s="1"/>
  <c r="AD55" i="143" s="1"/>
  <c r="AH106" i="143"/>
  <c r="AA109" i="143"/>
  <c r="AA36" i="143"/>
  <c r="AC42" i="143"/>
  <c r="AD66" i="143"/>
  <c r="AG96" i="143"/>
  <c r="AG96" i="142"/>
  <c r="AE76" i="142"/>
  <c r="AE61" i="142"/>
  <c r="AE59" i="142" s="1"/>
  <c r="AE65" i="142" s="1"/>
  <c r="AH106" i="142"/>
  <c r="AF86" i="142"/>
  <c r="AC56" i="142"/>
  <c r="AA30" i="142"/>
  <c r="AA110" i="142"/>
  <c r="AB46" i="142"/>
  <c r="AH106" i="138"/>
  <c r="AE76" i="138"/>
  <c r="AF86" i="138"/>
  <c r="AD66" i="138"/>
  <c r="AA116" i="138"/>
  <c r="AA109" i="138"/>
  <c r="AA36" i="138"/>
  <c r="AC56" i="138"/>
  <c r="AH96" i="138"/>
  <c r="AB46" i="138"/>
  <c r="AC52" i="137"/>
  <c r="AD62" i="137"/>
  <c r="AF82" i="137"/>
  <c r="AH100" i="137"/>
  <c r="AE70" i="137"/>
  <c r="AG92" i="137"/>
  <c r="AB40" i="137"/>
  <c r="AA32" i="137"/>
  <c r="AV44" i="143" l="1"/>
  <c r="AW43" i="143"/>
  <c r="AX73" i="143"/>
  <c r="AW74" i="143"/>
  <c r="BA103" i="143"/>
  <c r="AZ104" i="143"/>
  <c r="AS34" i="143"/>
  <c r="AT33" i="143"/>
  <c r="AY94" i="143"/>
  <c r="AZ93" i="143"/>
  <c r="AY83" i="143"/>
  <c r="AX84" i="143"/>
  <c r="AV64" i="143"/>
  <c r="AW63" i="143"/>
  <c r="AW53" i="143"/>
  <c r="AV54" i="143"/>
  <c r="AT44" i="142"/>
  <c r="AU43" i="142"/>
  <c r="AX84" i="142"/>
  <c r="AY83" i="142"/>
  <c r="AW74" i="142"/>
  <c r="AX73" i="142"/>
  <c r="AS33" i="142"/>
  <c r="AR34" i="142"/>
  <c r="AW64" i="142"/>
  <c r="AX63" i="142"/>
  <c r="AZ93" i="142"/>
  <c r="AY94" i="142"/>
  <c r="BA103" i="142"/>
  <c r="AZ104" i="142"/>
  <c r="AU54" i="142"/>
  <c r="AV53" i="142"/>
  <c r="AD52" i="143"/>
  <c r="AC40" i="143"/>
  <c r="AA112" i="143"/>
  <c r="AB31" i="143"/>
  <c r="AH91" i="143"/>
  <c r="AH89" i="143" s="1"/>
  <c r="AH95" i="143" s="1"/>
  <c r="AF71" i="143"/>
  <c r="AF69" i="143" s="1"/>
  <c r="AF75" i="143"/>
  <c r="AI101" i="143"/>
  <c r="AI99" i="143" s="1"/>
  <c r="AA111" i="143"/>
  <c r="AA115" i="143"/>
  <c r="AG81" i="143"/>
  <c r="AG79" i="143" s="1"/>
  <c r="AE61" i="143"/>
  <c r="AE59" i="143" s="1"/>
  <c r="AE65" i="143" s="1"/>
  <c r="AA116" i="142"/>
  <c r="AG81" i="142"/>
  <c r="AG79" i="142" s="1"/>
  <c r="AG85" i="142" s="1"/>
  <c r="AA109" i="142"/>
  <c r="AA36" i="142"/>
  <c r="AE62" i="142"/>
  <c r="AD51" i="142"/>
  <c r="AD49" i="142" s="1"/>
  <c r="AD55" i="142"/>
  <c r="AH91" i="142"/>
  <c r="AH89" i="142" s="1"/>
  <c r="AH95" i="142" s="1"/>
  <c r="AF71" i="142"/>
  <c r="AF69" i="142" s="1"/>
  <c r="AF75" i="142" s="1"/>
  <c r="AC41" i="142"/>
  <c r="AC39" i="142" s="1"/>
  <c r="AC45" i="142" s="1"/>
  <c r="AI101" i="142"/>
  <c r="AI99" i="142" s="1"/>
  <c r="AA112" i="138"/>
  <c r="AB31" i="138"/>
  <c r="AE61" i="138"/>
  <c r="AE59" i="138" s="1"/>
  <c r="AD51" i="138"/>
  <c r="AD49" i="138" s="1"/>
  <c r="AG81" i="138"/>
  <c r="AG79" i="138" s="1"/>
  <c r="AI101" i="138"/>
  <c r="AI99" i="138" s="1"/>
  <c r="AI105" i="138" s="1"/>
  <c r="AA111" i="138"/>
  <c r="AA115" i="138"/>
  <c r="AF71" i="138"/>
  <c r="AF69" i="138" s="1"/>
  <c r="AC41" i="138"/>
  <c r="AC39" i="138" s="1"/>
  <c r="AC45" i="138" s="1"/>
  <c r="AI91" i="138"/>
  <c r="AI89" i="138" s="1"/>
  <c r="AI95" i="138" s="1"/>
  <c r="AF80" i="137"/>
  <c r="AD60" i="137"/>
  <c r="AE76" i="137"/>
  <c r="AH106" i="137"/>
  <c r="AC50" i="137"/>
  <c r="AG90" i="137"/>
  <c r="AA30" i="137"/>
  <c r="AA110" i="137"/>
  <c r="AB46" i="137"/>
  <c r="BB103" i="143" l="1"/>
  <c r="BA104" i="143"/>
  <c r="BA93" i="143"/>
  <c r="AZ94" i="143"/>
  <c r="AY73" i="143"/>
  <c r="AX74" i="143"/>
  <c r="AZ83" i="143"/>
  <c r="AY84" i="143"/>
  <c r="AU33" i="143"/>
  <c r="AT34" i="143"/>
  <c r="AW44" i="143"/>
  <c r="B44" i="143" s="1"/>
  <c r="AX43" i="143"/>
  <c r="B43" i="143" s="1"/>
  <c r="AW54" i="143"/>
  <c r="AX53" i="143"/>
  <c r="AX63" i="143"/>
  <c r="AW64" i="143"/>
  <c r="AV54" i="142"/>
  <c r="AW53" i="142"/>
  <c r="BB103" i="142"/>
  <c r="B103" i="142" s="1"/>
  <c r="BA104" i="142"/>
  <c r="AV43" i="142"/>
  <c r="AU44" i="142"/>
  <c r="AT33" i="142"/>
  <c r="AS34" i="142"/>
  <c r="AY63" i="142"/>
  <c r="AX64" i="142"/>
  <c r="AY84" i="142"/>
  <c r="AZ83" i="142"/>
  <c r="BA93" i="142"/>
  <c r="AZ94" i="142"/>
  <c r="AY73" i="142"/>
  <c r="AX74" i="142"/>
  <c r="AH92" i="143"/>
  <c r="AA117" i="143"/>
  <c r="R21" i="144" s="1"/>
  <c r="AF72" i="143"/>
  <c r="AC46" i="143"/>
  <c r="AB29" i="143"/>
  <c r="AD50" i="143"/>
  <c r="AE62" i="143"/>
  <c r="AI105" i="143"/>
  <c r="AG85" i="143"/>
  <c r="AC42" i="142"/>
  <c r="AA112" i="142"/>
  <c r="AB31" i="142"/>
  <c r="AG82" i="142"/>
  <c r="AA111" i="142"/>
  <c r="AA115" i="142"/>
  <c r="AD52" i="142"/>
  <c r="AH92" i="142"/>
  <c r="AF72" i="142"/>
  <c r="AI105" i="142"/>
  <c r="AE60" i="142"/>
  <c r="AC42" i="138"/>
  <c r="AA117" i="138"/>
  <c r="R21" i="139" s="1"/>
  <c r="AI102" i="138"/>
  <c r="AB29" i="138"/>
  <c r="AF75" i="138"/>
  <c r="AD55" i="138"/>
  <c r="AI92" i="138"/>
  <c r="AI90" i="138" s="1"/>
  <c r="AI96" i="138" s="1"/>
  <c r="AE65" i="138"/>
  <c r="AG85" i="138"/>
  <c r="AA116" i="137"/>
  <c r="AA109" i="137"/>
  <c r="AA36" i="137"/>
  <c r="AI101" i="137"/>
  <c r="AI99" i="137" s="1"/>
  <c r="AF71" i="137"/>
  <c r="AF69" i="137" s="1"/>
  <c r="AF75" i="137" s="1"/>
  <c r="AG96" i="137"/>
  <c r="AD66" i="137"/>
  <c r="AC41" i="137"/>
  <c r="AC39" i="137" s="1"/>
  <c r="AC45" i="137" s="1"/>
  <c r="AC56" i="137"/>
  <c r="AF86" i="137"/>
  <c r="AY74" i="143" l="1"/>
  <c r="AZ73" i="143"/>
  <c r="AV33" i="143"/>
  <c r="AU34" i="143"/>
  <c r="BB93" i="143"/>
  <c r="BA94" i="143"/>
  <c r="AY63" i="143"/>
  <c r="AX64" i="143"/>
  <c r="AX54" i="143"/>
  <c r="B54" i="143" s="1"/>
  <c r="AY53" i="143"/>
  <c r="B53" i="143"/>
  <c r="BA83" i="143"/>
  <c r="AZ84" i="143"/>
  <c r="BB104" i="143"/>
  <c r="BC103" i="143"/>
  <c r="AY64" i="142"/>
  <c r="B64" i="142" s="1"/>
  <c r="AZ63" i="142"/>
  <c r="B63" i="142" s="1"/>
  <c r="AZ73" i="142"/>
  <c r="AY74" i="142"/>
  <c r="BC103" i="142"/>
  <c r="BB104" i="142"/>
  <c r="B104" i="142" s="1"/>
  <c r="AT34" i="142"/>
  <c r="AU33" i="142"/>
  <c r="BB93" i="142"/>
  <c r="BA94" i="142"/>
  <c r="AW54" i="142"/>
  <c r="AX53" i="142"/>
  <c r="BA83" i="142"/>
  <c r="AZ84" i="142"/>
  <c r="AW43" i="142"/>
  <c r="AV44" i="142"/>
  <c r="AF70" i="143"/>
  <c r="AD56" i="143"/>
  <c r="AB35" i="143"/>
  <c r="AH90" i="143"/>
  <c r="AG82" i="143"/>
  <c r="AI102" i="143"/>
  <c r="AE60" i="143"/>
  <c r="AD41" i="143"/>
  <c r="AD39" i="143" s="1"/>
  <c r="AD45" i="143" s="1"/>
  <c r="AE66" i="142"/>
  <c r="AB29" i="142"/>
  <c r="AI102" i="142"/>
  <c r="AA117" i="142"/>
  <c r="R20" i="144" s="1"/>
  <c r="AC40" i="142"/>
  <c r="AD50" i="142"/>
  <c r="AH90" i="142"/>
  <c r="AH96" i="142" s="1"/>
  <c r="AF70" i="142"/>
  <c r="AG80" i="142"/>
  <c r="AD52" i="138"/>
  <c r="AB35" i="138"/>
  <c r="AJ91" i="138"/>
  <c r="AJ89" i="138" s="1"/>
  <c r="AJ95" i="138" s="1"/>
  <c r="AF72" i="138"/>
  <c r="AG82" i="138"/>
  <c r="AE62" i="138"/>
  <c r="AC40" i="138"/>
  <c r="AI100" i="138"/>
  <c r="AA112" i="137"/>
  <c r="AB31" i="137"/>
  <c r="AA111" i="137"/>
  <c r="AA115" i="137"/>
  <c r="AF72" i="137"/>
  <c r="AC42" i="137"/>
  <c r="AE61" i="137"/>
  <c r="AE59" i="137" s="1"/>
  <c r="AE65" i="137" s="1"/>
  <c r="AG81" i="137"/>
  <c r="AG79" i="137" s="1"/>
  <c r="AG85" i="137" s="1"/>
  <c r="AI105" i="137"/>
  <c r="AH91" i="137"/>
  <c r="AH89" i="137" s="1"/>
  <c r="AD51" i="137"/>
  <c r="AD49" i="137" s="1"/>
  <c r="BA84" i="143" l="1"/>
  <c r="B84" i="143" s="1"/>
  <c r="BB83" i="143"/>
  <c r="B83" i="143"/>
  <c r="BB94" i="143"/>
  <c r="B94" i="143" s="1"/>
  <c r="BC93" i="143"/>
  <c r="B93" i="143" s="1"/>
  <c r="AV34" i="143"/>
  <c r="AW33" i="143"/>
  <c r="AZ63" i="143"/>
  <c r="B63" i="143" s="1"/>
  <c r="AY64" i="143"/>
  <c r="B64" i="143" s="1"/>
  <c r="AZ74" i="143"/>
  <c r="B74" i="143" s="1"/>
  <c r="BA73" i="143"/>
  <c r="B73" i="143" s="1"/>
  <c r="BC104" i="143"/>
  <c r="B104" i="143" s="1"/>
  <c r="BD103" i="143"/>
  <c r="B103" i="143"/>
  <c r="AX54" i="142"/>
  <c r="B54" i="142" s="1"/>
  <c r="AY53" i="142"/>
  <c r="B53" i="142" s="1"/>
  <c r="BA84" i="142"/>
  <c r="B84" i="142" s="1"/>
  <c r="BB83" i="142"/>
  <c r="B83" i="142" s="1"/>
  <c r="BC104" i="142"/>
  <c r="BD103" i="142"/>
  <c r="AZ74" i="142"/>
  <c r="B74" i="142" s="1"/>
  <c r="BA73" i="142"/>
  <c r="B73" i="142" s="1"/>
  <c r="BB94" i="142"/>
  <c r="B94" i="142" s="1"/>
  <c r="BC93" i="142"/>
  <c r="B93" i="142" s="1"/>
  <c r="AW44" i="142"/>
  <c r="B44" i="142" s="1"/>
  <c r="AX43" i="142"/>
  <c r="B43" i="142"/>
  <c r="AU34" i="142"/>
  <c r="AV33" i="142"/>
  <c r="AD42" i="143"/>
  <c r="AE51" i="143"/>
  <c r="AE49" i="143" s="1"/>
  <c r="AE55" i="143" s="1"/>
  <c r="AH96" i="143"/>
  <c r="AB32" i="143"/>
  <c r="AE66" i="143"/>
  <c r="AI100" i="143"/>
  <c r="AG80" i="143"/>
  <c r="AF76" i="143"/>
  <c r="AI91" i="142"/>
  <c r="AI89" i="142" s="1"/>
  <c r="AI95" i="142"/>
  <c r="AD56" i="142"/>
  <c r="AG86" i="142"/>
  <c r="AI100" i="142"/>
  <c r="AB35" i="142"/>
  <c r="AC46" i="142"/>
  <c r="AF61" i="142"/>
  <c r="AF59" i="142" s="1"/>
  <c r="AF65" i="142" s="1"/>
  <c r="AF76" i="142"/>
  <c r="AJ92" i="138"/>
  <c r="AJ90" i="138" s="1"/>
  <c r="AJ96" i="138" s="1"/>
  <c r="AI106" i="138"/>
  <c r="AE60" i="138"/>
  <c r="AG80" i="138"/>
  <c r="AC46" i="138"/>
  <c r="AB32" i="138"/>
  <c r="AD50" i="138"/>
  <c r="AF70" i="138"/>
  <c r="AE62" i="137"/>
  <c r="AH95" i="137"/>
  <c r="AA117" i="137"/>
  <c r="AI102" i="137"/>
  <c r="AC40" i="137"/>
  <c r="AG82" i="137"/>
  <c r="AB29" i="137"/>
  <c r="AD55" i="137"/>
  <c r="AF70" i="137"/>
  <c r="AW34" i="143" l="1"/>
  <c r="B33" i="143"/>
  <c r="AW33" i="142"/>
  <c r="AW34" i="142" s="1"/>
  <c r="AV34" i="142"/>
  <c r="R20" i="139"/>
  <c r="AE52" i="143"/>
  <c r="AG71" i="143"/>
  <c r="AG69" i="143" s="1"/>
  <c r="AG75" i="143" s="1"/>
  <c r="AI91" i="143"/>
  <c r="AI89" i="143" s="1"/>
  <c r="AI95" i="143" s="1"/>
  <c r="AG86" i="143"/>
  <c r="AF61" i="143"/>
  <c r="AF59" i="143" s="1"/>
  <c r="AF65" i="143" s="1"/>
  <c r="AB30" i="143"/>
  <c r="AB110" i="143"/>
  <c r="AI106" i="143"/>
  <c r="AD40" i="143"/>
  <c r="AF62" i="142"/>
  <c r="AI106" i="142"/>
  <c r="AE51" i="142"/>
  <c r="AE49" i="142" s="1"/>
  <c r="AE55" i="142" s="1"/>
  <c r="AD41" i="142"/>
  <c r="AD39" i="142" s="1"/>
  <c r="AD45" i="142" s="1"/>
  <c r="AI92" i="142"/>
  <c r="AH81" i="142"/>
  <c r="AH79" i="142" s="1"/>
  <c r="AH85" i="142" s="1"/>
  <c r="AB32" i="142"/>
  <c r="AG71" i="142"/>
  <c r="AG69" i="142" s="1"/>
  <c r="AG75" i="142" s="1"/>
  <c r="AK91" i="138"/>
  <c r="AK89" i="138" s="1"/>
  <c r="AK95" i="138" s="1"/>
  <c r="AF76" i="138"/>
  <c r="AD56" i="138"/>
  <c r="AE66" i="138"/>
  <c r="AJ101" i="138"/>
  <c r="AJ99" i="138" s="1"/>
  <c r="AJ105" i="138" s="1"/>
  <c r="AG86" i="138"/>
  <c r="AB30" i="138"/>
  <c r="AB110" i="138"/>
  <c r="AB116" i="138" s="1"/>
  <c r="AD41" i="138"/>
  <c r="AD39" i="138" s="1"/>
  <c r="AD45" i="138" s="1"/>
  <c r="AG80" i="137"/>
  <c r="AC46" i="137"/>
  <c r="AB35" i="137"/>
  <c r="AE60" i="137"/>
  <c r="AF76" i="137"/>
  <c r="AD52" i="137"/>
  <c r="AH92" i="137"/>
  <c r="AI100" i="137"/>
  <c r="B34" i="142" l="1"/>
  <c r="B33" i="142"/>
  <c r="B34" i="143"/>
  <c r="AF62" i="143"/>
  <c r="AI92" i="143"/>
  <c r="AB116" i="143"/>
  <c r="AD46" i="143"/>
  <c r="AJ101" i="143"/>
  <c r="AJ99" i="143" s="1"/>
  <c r="AJ105" i="143" s="1"/>
  <c r="AE50" i="143"/>
  <c r="AH81" i="143"/>
  <c r="AH79" i="143" s="1"/>
  <c r="AH85" i="143" s="1"/>
  <c r="AG72" i="143"/>
  <c r="AB109" i="143"/>
  <c r="AB36" i="143"/>
  <c r="AG72" i="142"/>
  <c r="AH82" i="142"/>
  <c r="AD42" i="142"/>
  <c r="AE52" i="142"/>
  <c r="AI90" i="142"/>
  <c r="AI96" i="142" s="1"/>
  <c r="AF60" i="142"/>
  <c r="AJ101" i="142"/>
  <c r="AJ99" i="142" s="1"/>
  <c r="AJ105" i="142" s="1"/>
  <c r="AB30" i="142"/>
  <c r="AB110" i="142"/>
  <c r="AK92" i="138"/>
  <c r="AK90" i="138" s="1"/>
  <c r="AK96" i="138" s="1"/>
  <c r="AF61" i="138"/>
  <c r="AF59" i="138" s="1"/>
  <c r="AF65" i="138" s="1"/>
  <c r="AB109" i="138"/>
  <c r="AB36" i="138"/>
  <c r="AH81" i="138"/>
  <c r="AH79" i="138" s="1"/>
  <c r="AH85" i="138" s="1"/>
  <c r="AJ102" i="138"/>
  <c r="AD42" i="138"/>
  <c r="AE51" i="138"/>
  <c r="AE49" i="138" s="1"/>
  <c r="AE55" i="138" s="1"/>
  <c r="AG71" i="138"/>
  <c r="AG69" i="138" s="1"/>
  <c r="AG75" i="138" s="1"/>
  <c r="AH90" i="137"/>
  <c r="AH96" i="137" s="1"/>
  <c r="AB32" i="137"/>
  <c r="AD50" i="137"/>
  <c r="AI106" i="137"/>
  <c r="AE66" i="137"/>
  <c r="AD41" i="137"/>
  <c r="AD39" i="137" s="1"/>
  <c r="AD45" i="137" s="1"/>
  <c r="AG71" i="137"/>
  <c r="AG69" i="137" s="1"/>
  <c r="AG75" i="137" s="1"/>
  <c r="AG86" i="137"/>
  <c r="AE41" i="143" l="1"/>
  <c r="AE39" i="143" s="1"/>
  <c r="AE45" i="143" s="1"/>
  <c r="AI90" i="143"/>
  <c r="AG70" i="143"/>
  <c r="AH82" i="143"/>
  <c r="AB112" i="143"/>
  <c r="AC31" i="143"/>
  <c r="AE56" i="143"/>
  <c r="AB111" i="143"/>
  <c r="AB117" i="143" s="1"/>
  <c r="S21" i="144" s="1"/>
  <c r="AB115" i="143"/>
  <c r="AJ102" i="143"/>
  <c r="AF60" i="143"/>
  <c r="AF66" i="142"/>
  <c r="AH80" i="142"/>
  <c r="AD40" i="142"/>
  <c r="AE50" i="142"/>
  <c r="AJ102" i="142"/>
  <c r="AB116" i="142"/>
  <c r="AJ91" i="142"/>
  <c r="AJ89" i="142" s="1"/>
  <c r="AJ95" i="142" s="1"/>
  <c r="AB109" i="142"/>
  <c r="AB36" i="142"/>
  <c r="AG70" i="142"/>
  <c r="AG72" i="138"/>
  <c r="AF62" i="138"/>
  <c r="AE52" i="138"/>
  <c r="AL91" i="138"/>
  <c r="AL89" i="138" s="1"/>
  <c r="AL95" i="138" s="1"/>
  <c r="AH82" i="138"/>
  <c r="AB112" i="138"/>
  <c r="AC31" i="138"/>
  <c r="AJ100" i="138"/>
  <c r="AB111" i="138"/>
  <c r="AB117" i="138" s="1"/>
  <c r="S21" i="139" s="1"/>
  <c r="AB115" i="138"/>
  <c r="AD40" i="138"/>
  <c r="AG72" i="137"/>
  <c r="AD42" i="137"/>
  <c r="AF61" i="137"/>
  <c r="AF59" i="137" s="1"/>
  <c r="AF65" i="137" s="1"/>
  <c r="AH81" i="137"/>
  <c r="AH79" i="137" s="1"/>
  <c r="AH85" i="137" s="1"/>
  <c r="AD56" i="137"/>
  <c r="AB30" i="137"/>
  <c r="AB110" i="137"/>
  <c r="AB116" i="137" s="1"/>
  <c r="AJ101" i="137"/>
  <c r="AJ99" i="137" s="1"/>
  <c r="AJ105" i="137" s="1"/>
  <c r="AI91" i="137"/>
  <c r="AI89" i="137" s="1"/>
  <c r="AI95" i="137" s="1"/>
  <c r="AE42" i="143" l="1"/>
  <c r="AE40" i="143" s="1"/>
  <c r="AE46" i="143" s="1"/>
  <c r="AH80" i="143"/>
  <c r="AJ100" i="143"/>
  <c r="AF51" i="143"/>
  <c r="AF49" i="143" s="1"/>
  <c r="AF55" i="143" s="1"/>
  <c r="AC29" i="143"/>
  <c r="AI96" i="143"/>
  <c r="AG76" i="143"/>
  <c r="AF66" i="143"/>
  <c r="AJ92" i="142"/>
  <c r="AJ90" i="142" s="1"/>
  <c r="AJ96" i="142" s="1"/>
  <c r="AE56" i="142"/>
  <c r="AD46" i="142"/>
  <c r="AH86" i="142"/>
  <c r="AG76" i="142"/>
  <c r="AB112" i="142"/>
  <c r="AC31" i="142"/>
  <c r="AJ100" i="142"/>
  <c r="AG61" i="142"/>
  <c r="AG59" i="142" s="1"/>
  <c r="AG65" i="142" s="1"/>
  <c r="AB111" i="142"/>
  <c r="AB115" i="142"/>
  <c r="AL92" i="138"/>
  <c r="AL90" i="138" s="1"/>
  <c r="AL96" i="138" s="1"/>
  <c r="AJ106" i="138"/>
  <c r="AE50" i="138"/>
  <c r="AC29" i="138"/>
  <c r="AF60" i="138"/>
  <c r="AG70" i="138"/>
  <c r="AD46" i="138"/>
  <c r="AH80" i="138"/>
  <c r="AI92" i="137"/>
  <c r="AF62" i="137"/>
  <c r="AE51" i="137"/>
  <c r="AE49" i="137" s="1"/>
  <c r="AE55" i="137" s="1"/>
  <c r="AD40" i="137"/>
  <c r="AH82" i="137"/>
  <c r="AB109" i="137"/>
  <c r="AB36" i="137"/>
  <c r="AJ102" i="137"/>
  <c r="AG70" i="137"/>
  <c r="AF52" i="143" l="1"/>
  <c r="AF50" i="143" s="1"/>
  <c r="AF56" i="143" s="1"/>
  <c r="AF41" i="143"/>
  <c r="AF39" i="143" s="1"/>
  <c r="AF45" i="143" s="1"/>
  <c r="AG61" i="143"/>
  <c r="AG59" i="143" s="1"/>
  <c r="AG65" i="143" s="1"/>
  <c r="AH71" i="143"/>
  <c r="AH69" i="143" s="1"/>
  <c r="AH75" i="143" s="1"/>
  <c r="AJ106" i="143"/>
  <c r="AJ91" i="143"/>
  <c r="AJ89" i="143" s="1"/>
  <c r="AJ95" i="143" s="1"/>
  <c r="AH86" i="143"/>
  <c r="AC35" i="143"/>
  <c r="AG62" i="142"/>
  <c r="AG60" i="142" s="1"/>
  <c r="AG66" i="142" s="1"/>
  <c r="AI81" i="142"/>
  <c r="AI79" i="142" s="1"/>
  <c r="AI85" i="142" s="1"/>
  <c r="AJ106" i="142"/>
  <c r="AC29" i="142"/>
  <c r="AE41" i="142"/>
  <c r="AE39" i="142" s="1"/>
  <c r="AE45" i="142" s="1"/>
  <c r="AH71" i="142"/>
  <c r="AH69" i="142" s="1"/>
  <c r="AH75" i="142" s="1"/>
  <c r="AK91" i="142"/>
  <c r="AK89" i="142" s="1"/>
  <c r="AK95" i="142" s="1"/>
  <c r="AF51" i="142"/>
  <c r="AF49" i="142" s="1"/>
  <c r="AF55" i="142" s="1"/>
  <c r="AB117" i="142"/>
  <c r="S20" i="144" s="1"/>
  <c r="AC35" i="138"/>
  <c r="AE41" i="138"/>
  <c r="AE39" i="138" s="1"/>
  <c r="AE45" i="138" s="1"/>
  <c r="AH86" i="138"/>
  <c r="AE56" i="138"/>
  <c r="AK101" i="138"/>
  <c r="AK99" i="138" s="1"/>
  <c r="AK105" i="138" s="1"/>
  <c r="AG76" i="138"/>
  <c r="AM91" i="138"/>
  <c r="AM89" i="138" s="1"/>
  <c r="AM95" i="138" s="1"/>
  <c r="AF66" i="138"/>
  <c r="AE52" i="137"/>
  <c r="AB115" i="137"/>
  <c r="AB111" i="137"/>
  <c r="AB117" i="137" s="1"/>
  <c r="S20" i="139" s="1"/>
  <c r="AH80" i="137"/>
  <c r="AG76" i="137"/>
  <c r="AF60" i="137"/>
  <c r="AD46" i="137"/>
  <c r="AI90" i="137"/>
  <c r="AI96" i="137" s="1"/>
  <c r="AJ100" i="137"/>
  <c r="AB112" i="137"/>
  <c r="AC31" i="137"/>
  <c r="AJ92" i="143" l="1"/>
  <c r="AJ90" i="143" s="1"/>
  <c r="AJ96" i="143" s="1"/>
  <c r="AH72" i="143"/>
  <c r="AH70" i="143" s="1"/>
  <c r="AH76" i="143" s="1"/>
  <c r="AG62" i="143"/>
  <c r="AG60" i="143" s="1"/>
  <c r="AG66" i="143" s="1"/>
  <c r="AG51" i="143"/>
  <c r="AG49" i="143" s="1"/>
  <c r="AG55" i="143" s="1"/>
  <c r="AI81" i="143"/>
  <c r="AI79" i="143" s="1"/>
  <c r="AI85" i="143" s="1"/>
  <c r="AC32" i="143"/>
  <c r="AF42" i="143"/>
  <c r="AF40" i="143" s="1"/>
  <c r="AF46" i="143" s="1"/>
  <c r="AK101" i="143"/>
  <c r="AK99" i="143" s="1"/>
  <c r="AK105" i="143" s="1"/>
  <c r="AH72" i="142"/>
  <c r="AH70" i="142" s="1"/>
  <c r="AH76" i="142" s="1"/>
  <c r="AK92" i="142"/>
  <c r="AK90" i="142" s="1"/>
  <c r="AK96" i="142" s="1"/>
  <c r="AE42" i="142"/>
  <c r="AE40" i="142" s="1"/>
  <c r="AE46" i="142" s="1"/>
  <c r="AF52" i="142"/>
  <c r="AF50" i="142" s="1"/>
  <c r="AF56" i="142" s="1"/>
  <c r="AH61" i="142"/>
  <c r="AH59" i="142" s="1"/>
  <c r="AH65" i="142" s="1"/>
  <c r="AC35" i="142"/>
  <c r="AI82" i="142"/>
  <c r="AI80" i="142" s="1"/>
  <c r="AI86" i="142" s="1"/>
  <c r="AK101" i="142"/>
  <c r="AK99" i="142" s="1"/>
  <c r="AK105" i="142" s="1"/>
  <c r="AK102" i="138"/>
  <c r="AK100" i="138" s="1"/>
  <c r="AK106" i="138" s="1"/>
  <c r="AE42" i="138"/>
  <c r="AE40" i="138" s="1"/>
  <c r="AE46" i="138" s="1"/>
  <c r="AI81" i="138"/>
  <c r="AI79" i="138" s="1"/>
  <c r="AI85" i="138" s="1"/>
  <c r="AC32" i="138"/>
  <c r="AG61" i="138"/>
  <c r="AG59" i="138" s="1"/>
  <c r="AG65" i="138" s="1"/>
  <c r="AF51" i="138"/>
  <c r="AF49" i="138" s="1"/>
  <c r="AF55" i="138" s="1"/>
  <c r="AM92" i="138"/>
  <c r="AM90" i="138" s="1"/>
  <c r="AM96" i="138" s="1"/>
  <c r="AH71" i="138"/>
  <c r="AH69" i="138" s="1"/>
  <c r="AH75" i="138" s="1"/>
  <c r="AJ106" i="137"/>
  <c r="AJ91" i="137"/>
  <c r="AJ89" i="137" s="1"/>
  <c r="AJ95" i="137"/>
  <c r="AE41" i="137"/>
  <c r="AE39" i="137" s="1"/>
  <c r="AE45" i="137" s="1"/>
  <c r="AC29" i="137"/>
  <c r="AH86" i="137"/>
  <c r="AF66" i="137"/>
  <c r="AH71" i="137"/>
  <c r="AH69" i="137" s="1"/>
  <c r="AH75" i="137" s="1"/>
  <c r="AE50" i="137"/>
  <c r="AI82" i="143" l="1"/>
  <c r="AI80" i="143" s="1"/>
  <c r="AI86" i="143" s="1"/>
  <c r="AG41" i="143"/>
  <c r="AG39" i="143" s="1"/>
  <c r="AG45" i="143" s="1"/>
  <c r="AG52" i="143"/>
  <c r="AG50" i="143" s="1"/>
  <c r="AG56" i="143" s="1"/>
  <c r="AH61" i="143"/>
  <c r="AH59" i="143" s="1"/>
  <c r="AH65" i="143" s="1"/>
  <c r="AI71" i="143"/>
  <c r="AI69" i="143" s="1"/>
  <c r="AI75" i="143" s="1"/>
  <c r="AK91" i="143"/>
  <c r="AK89" i="143" s="1"/>
  <c r="AK95" i="143" s="1"/>
  <c r="AK102" i="143"/>
  <c r="AK100" i="143" s="1"/>
  <c r="AK106" i="143" s="1"/>
  <c r="AC30" i="143"/>
  <c r="AC110" i="143"/>
  <c r="AC116" i="143" s="1"/>
  <c r="AH62" i="142"/>
  <c r="AH60" i="142" s="1"/>
  <c r="AH66" i="142" s="1"/>
  <c r="AG51" i="142"/>
  <c r="AG49" i="142" s="1"/>
  <c r="AG55" i="142" s="1"/>
  <c r="AL91" i="142"/>
  <c r="AL89" i="142" s="1"/>
  <c r="AL95" i="142" s="1"/>
  <c r="AK102" i="142"/>
  <c r="AK100" i="142" s="1"/>
  <c r="AK106" i="142" s="1"/>
  <c r="AJ81" i="142"/>
  <c r="AJ79" i="142" s="1"/>
  <c r="AJ85" i="142" s="1"/>
  <c r="AF41" i="142"/>
  <c r="AF39" i="142" s="1"/>
  <c r="AF45" i="142" s="1"/>
  <c r="AC32" i="142"/>
  <c r="AI71" i="142"/>
  <c r="AI69" i="142" s="1"/>
  <c r="AI75" i="142" s="1"/>
  <c r="AG62" i="138"/>
  <c r="AG60" i="138" s="1"/>
  <c r="AG66" i="138" s="1"/>
  <c r="AI82" i="138"/>
  <c r="AI80" i="138" s="1"/>
  <c r="AI86" i="138" s="1"/>
  <c r="AH72" i="138"/>
  <c r="AH70" i="138" s="1"/>
  <c r="AH76" i="138" s="1"/>
  <c r="AF41" i="138"/>
  <c r="AF39" i="138" s="1"/>
  <c r="AF45" i="138" s="1"/>
  <c r="AL101" i="138"/>
  <c r="AL99" i="138" s="1"/>
  <c r="AL105" i="138" s="1"/>
  <c r="AC30" i="138"/>
  <c r="AC110" i="138"/>
  <c r="AC116" i="138" s="1"/>
  <c r="AN91" i="138"/>
  <c r="AN89" i="138" s="1"/>
  <c r="AN95" i="138" s="1"/>
  <c r="AF52" i="138"/>
  <c r="AF50" i="138" s="1"/>
  <c r="AF56" i="138" s="1"/>
  <c r="AH72" i="137"/>
  <c r="AH70" i="137" s="1"/>
  <c r="AH76" i="137" s="1"/>
  <c r="AE42" i="137"/>
  <c r="AE40" i="137" s="1"/>
  <c r="AE46" i="137" s="1"/>
  <c r="AC35" i="137"/>
  <c r="AK101" i="137"/>
  <c r="AK99" i="137" s="1"/>
  <c r="AK105" i="137" s="1"/>
  <c r="AE56" i="137"/>
  <c r="AG61" i="137"/>
  <c r="AG59" i="137" s="1"/>
  <c r="AG65" i="137" s="1"/>
  <c r="AJ92" i="137"/>
  <c r="AJ90" i="137" s="1"/>
  <c r="AJ96" i="137" s="1"/>
  <c r="AI81" i="137"/>
  <c r="AI79" i="137" s="1"/>
  <c r="AI85" i="137" s="1"/>
  <c r="AK92" i="143" l="1"/>
  <c r="AK90" i="143" s="1"/>
  <c r="AK96" i="143" s="1"/>
  <c r="AH62" i="143"/>
  <c r="AH60" i="143" s="1"/>
  <c r="AH66" i="143" s="1"/>
  <c r="AH51" i="143"/>
  <c r="AH49" i="143" s="1"/>
  <c r="AH55" i="143" s="1"/>
  <c r="AJ81" i="143"/>
  <c r="AJ79" i="143" s="1"/>
  <c r="AJ85" i="143" s="1"/>
  <c r="AG42" i="143"/>
  <c r="AG40" i="143" s="1"/>
  <c r="AG46" i="143" s="1"/>
  <c r="AL101" i="143"/>
  <c r="AL99" i="143" s="1"/>
  <c r="AL105" i="143" s="1"/>
  <c r="AC109" i="143"/>
  <c r="AC36" i="143"/>
  <c r="AI72" i="143"/>
  <c r="AI70" i="143" s="1"/>
  <c r="AI76" i="143" s="1"/>
  <c r="AI72" i="142"/>
  <c r="AI70" i="142" s="1"/>
  <c r="AI76" i="142" s="1"/>
  <c r="AF42" i="142"/>
  <c r="AF40" i="142" s="1"/>
  <c r="AF46" i="142" s="1"/>
  <c r="AJ82" i="142"/>
  <c r="AJ80" i="142" s="1"/>
  <c r="AJ86" i="142" s="1"/>
  <c r="AL101" i="142"/>
  <c r="AL99" i="142" s="1"/>
  <c r="AL105" i="142" s="1"/>
  <c r="AL92" i="142"/>
  <c r="AL90" i="142" s="1"/>
  <c r="AL96" i="142" s="1"/>
  <c r="AG52" i="142"/>
  <c r="AG50" i="142" s="1"/>
  <c r="AG56" i="142" s="1"/>
  <c r="AI61" i="142"/>
  <c r="AI59" i="142" s="1"/>
  <c r="AI65" i="142" s="1"/>
  <c r="AC30" i="142"/>
  <c r="AC110" i="142"/>
  <c r="AC116" i="142" s="1"/>
  <c r="AF42" i="138"/>
  <c r="AF40" i="138" s="1"/>
  <c r="AF46" i="138" s="1"/>
  <c r="AN92" i="138"/>
  <c r="AN90" i="138" s="1"/>
  <c r="AN96" i="138" s="1"/>
  <c r="AG51" i="138"/>
  <c r="AG49" i="138" s="1"/>
  <c r="AG55" i="138" s="1"/>
  <c r="AI71" i="138"/>
  <c r="AI69" i="138" s="1"/>
  <c r="AI75" i="138" s="1"/>
  <c r="AJ81" i="138"/>
  <c r="AJ79" i="138" s="1"/>
  <c r="AJ85" i="138" s="1"/>
  <c r="AC109" i="138"/>
  <c r="AC36" i="138"/>
  <c r="AL102" i="138"/>
  <c r="AL100" i="138" s="1"/>
  <c r="AL106" i="138" s="1"/>
  <c r="AH61" i="138"/>
  <c r="AH59" i="138" s="1"/>
  <c r="AH65" i="138" s="1"/>
  <c r="AG62" i="137"/>
  <c r="AG60" i="137" s="1"/>
  <c r="AG66" i="137" s="1"/>
  <c r="AK102" i="137"/>
  <c r="AK100" i="137" s="1"/>
  <c r="AK106" i="137" s="1"/>
  <c r="AI71" i="137"/>
  <c r="AI69" i="137" s="1"/>
  <c r="AI75" i="137" s="1"/>
  <c r="AK91" i="137"/>
  <c r="AK89" i="137" s="1"/>
  <c r="AK95" i="137" s="1"/>
  <c r="AI82" i="137"/>
  <c r="AI80" i="137" s="1"/>
  <c r="AI86" i="137" s="1"/>
  <c r="AC32" i="137"/>
  <c r="AF51" i="137"/>
  <c r="AF49" i="137" s="1"/>
  <c r="AF55" i="137" s="1"/>
  <c r="AF41" i="137"/>
  <c r="AF39" i="137" s="1"/>
  <c r="AF45" i="137" s="1"/>
  <c r="AL102" i="143" l="1"/>
  <c r="AL100" i="143" s="1"/>
  <c r="AL106" i="143" s="1"/>
  <c r="AH41" i="143"/>
  <c r="AH39" i="143" s="1"/>
  <c r="AH45" i="143" s="1"/>
  <c r="AJ82" i="143"/>
  <c r="AJ80" i="143" s="1"/>
  <c r="AJ86" i="143" s="1"/>
  <c r="AH52" i="143"/>
  <c r="AH50" i="143" s="1"/>
  <c r="AH56" i="143" s="1"/>
  <c r="AL91" i="143"/>
  <c r="AL89" i="143" s="1"/>
  <c r="AL95" i="143" s="1"/>
  <c r="AC111" i="143"/>
  <c r="AC117" i="143" s="1"/>
  <c r="T21" i="144" s="1"/>
  <c r="AC115" i="143"/>
  <c r="AJ71" i="143"/>
  <c r="AJ69" i="143" s="1"/>
  <c r="AJ75" i="143" s="1"/>
  <c r="AI61" i="143"/>
  <c r="AI59" i="143" s="1"/>
  <c r="AI65" i="143" s="1"/>
  <c r="AC112" i="143"/>
  <c r="AD31" i="143"/>
  <c r="AM91" i="142"/>
  <c r="AM89" i="142" s="1"/>
  <c r="AM95" i="142" s="1"/>
  <c r="AL102" i="142"/>
  <c r="AL100" i="142" s="1"/>
  <c r="AL106" i="142" s="1"/>
  <c r="AI62" i="142"/>
  <c r="AI60" i="142" s="1"/>
  <c r="AI66" i="142" s="1"/>
  <c r="AK81" i="142"/>
  <c r="AK79" i="142" s="1"/>
  <c r="AK85" i="142" s="1"/>
  <c r="AH51" i="142"/>
  <c r="AH49" i="142" s="1"/>
  <c r="AH55" i="142" s="1"/>
  <c r="AC109" i="142"/>
  <c r="AC36" i="142"/>
  <c r="AG41" i="142"/>
  <c r="AG39" i="142" s="1"/>
  <c r="AG45" i="142" s="1"/>
  <c r="AJ71" i="142"/>
  <c r="AJ69" i="142" s="1"/>
  <c r="AJ75" i="142" s="1"/>
  <c r="AI72" i="138"/>
  <c r="AI70" i="138" s="1"/>
  <c r="AI76" i="138" s="1"/>
  <c r="AO91" i="138"/>
  <c r="AO89" i="138" s="1"/>
  <c r="AO95" i="138" s="1"/>
  <c r="AJ82" i="138"/>
  <c r="AJ80" i="138" s="1"/>
  <c r="AJ86" i="138" s="1"/>
  <c r="AH62" i="138"/>
  <c r="AH60" i="138" s="1"/>
  <c r="AH66" i="138" s="1"/>
  <c r="AM101" i="138"/>
  <c r="AM99" i="138" s="1"/>
  <c r="AM105" i="138" s="1"/>
  <c r="AG41" i="138"/>
  <c r="AG39" i="138" s="1"/>
  <c r="AG45" i="138" s="1"/>
  <c r="AG52" i="138"/>
  <c r="AG50" i="138" s="1"/>
  <c r="AG56" i="138" s="1"/>
  <c r="AC112" i="138"/>
  <c r="AD31" i="138"/>
  <c r="AC111" i="138"/>
  <c r="AC117" i="138" s="1"/>
  <c r="T21" i="139" s="1"/>
  <c r="AC115" i="138"/>
  <c r="AF42" i="137"/>
  <c r="AF40" i="137" s="1"/>
  <c r="AF46" i="137" s="1"/>
  <c r="AI72" i="137"/>
  <c r="AI70" i="137" s="1"/>
  <c r="AI76" i="137" s="1"/>
  <c r="AH61" i="137"/>
  <c r="AH59" i="137" s="1"/>
  <c r="AH65" i="137" s="1"/>
  <c r="AF52" i="137"/>
  <c r="AF50" i="137" s="1"/>
  <c r="AF56" i="137" s="1"/>
  <c r="AK92" i="137"/>
  <c r="AK90" i="137" s="1"/>
  <c r="AK96" i="137" s="1"/>
  <c r="AL101" i="137"/>
  <c r="AL99" i="137" s="1"/>
  <c r="AL105" i="137" s="1"/>
  <c r="AJ81" i="137"/>
  <c r="AJ79" i="137" s="1"/>
  <c r="AJ85" i="137" s="1"/>
  <c r="AC30" i="137"/>
  <c r="AC110" i="137"/>
  <c r="AC116" i="137" s="1"/>
  <c r="AL92" i="143" l="1"/>
  <c r="AL90" i="143" s="1"/>
  <c r="AL96" i="143" s="1"/>
  <c r="AI51" i="143"/>
  <c r="AI49" i="143" s="1"/>
  <c r="AI55" i="143" s="1"/>
  <c r="AH42" i="143"/>
  <c r="AH40" i="143" s="1"/>
  <c r="AH46" i="143" s="1"/>
  <c r="AJ72" i="143"/>
  <c r="AJ70" i="143" s="1"/>
  <c r="AJ76" i="143" s="1"/>
  <c r="AM101" i="143"/>
  <c r="AM99" i="143" s="1"/>
  <c r="AM105" i="143" s="1"/>
  <c r="AI62" i="143"/>
  <c r="AI60" i="143" s="1"/>
  <c r="AI66" i="143" s="1"/>
  <c r="AK81" i="143"/>
  <c r="AK79" i="143" s="1"/>
  <c r="AK85" i="143" s="1"/>
  <c r="AD29" i="143"/>
  <c r="AH52" i="142"/>
  <c r="AH50" i="142" s="1"/>
  <c r="AH56" i="142" s="1"/>
  <c r="AK82" i="142"/>
  <c r="AK80" i="142" s="1"/>
  <c r="AK86" i="142" s="1"/>
  <c r="AJ72" i="142"/>
  <c r="AJ70" i="142" s="1"/>
  <c r="AJ76" i="142" s="1"/>
  <c r="AG42" i="142"/>
  <c r="AG40" i="142" s="1"/>
  <c r="AG46" i="142" s="1"/>
  <c r="AC112" i="142"/>
  <c r="AD31" i="142"/>
  <c r="AJ61" i="142"/>
  <c r="AJ59" i="142" s="1"/>
  <c r="AJ65" i="142" s="1"/>
  <c r="AC111" i="142"/>
  <c r="AC117" i="142" s="1"/>
  <c r="T20" i="144" s="1"/>
  <c r="AC115" i="142"/>
  <c r="AM101" i="142"/>
  <c r="AM99" i="142" s="1"/>
  <c r="AM105" i="142" s="1"/>
  <c r="AM92" i="142"/>
  <c r="AM90" i="142" s="1"/>
  <c r="AM96" i="142" s="1"/>
  <c r="AH51" i="138"/>
  <c r="AH49" i="138" s="1"/>
  <c r="AH55" i="138" s="1"/>
  <c r="AI61" i="138"/>
  <c r="AI59" i="138" s="1"/>
  <c r="AI65" i="138" s="1"/>
  <c r="AG42" i="138"/>
  <c r="AG40" i="138" s="1"/>
  <c r="AG46" i="138" s="1"/>
  <c r="AM102" i="138"/>
  <c r="AM100" i="138" s="1"/>
  <c r="AM106" i="138" s="1"/>
  <c r="AK81" i="138"/>
  <c r="AK79" i="138" s="1"/>
  <c r="AK85" i="138" s="1"/>
  <c r="AO92" i="138"/>
  <c r="AO90" i="138" s="1"/>
  <c r="AO96" i="138" s="1"/>
  <c r="AJ71" i="138"/>
  <c r="AJ69" i="138" s="1"/>
  <c r="AJ75" i="138" s="1"/>
  <c r="AD29" i="138"/>
  <c r="AL102" i="137"/>
  <c r="AL100" i="137" s="1"/>
  <c r="AL106" i="137" s="1"/>
  <c r="AH62" i="137"/>
  <c r="AH60" i="137" s="1"/>
  <c r="AH66" i="137" s="1"/>
  <c r="AJ71" i="137"/>
  <c r="AJ69" i="137" s="1"/>
  <c r="AJ75" i="137" s="1"/>
  <c r="AG41" i="137"/>
  <c r="AG39" i="137" s="1"/>
  <c r="AG45" i="137" s="1"/>
  <c r="AG51" i="137"/>
  <c r="AG49" i="137" s="1"/>
  <c r="AG55" i="137" s="1"/>
  <c r="AC109" i="137"/>
  <c r="AC36" i="137"/>
  <c r="AJ82" i="137"/>
  <c r="AJ80" i="137" s="1"/>
  <c r="AJ86" i="137" s="1"/>
  <c r="AL91" i="137"/>
  <c r="AL89" i="137" s="1"/>
  <c r="AL95" i="137" s="1"/>
  <c r="AM102" i="143" l="1"/>
  <c r="AM100" i="143" s="1"/>
  <c r="AM106" i="143" s="1"/>
  <c r="AJ61" i="143"/>
  <c r="AJ59" i="143" s="1"/>
  <c r="AJ65" i="143" s="1"/>
  <c r="AK71" i="143"/>
  <c r="AK69" i="143" s="1"/>
  <c r="AK75" i="143" s="1"/>
  <c r="AI41" i="143"/>
  <c r="AI39" i="143" s="1"/>
  <c r="AI45" i="143" s="1"/>
  <c r="AI52" i="143"/>
  <c r="AI50" i="143" s="1"/>
  <c r="AI56" i="143" s="1"/>
  <c r="AD35" i="143"/>
  <c r="AK82" i="143"/>
  <c r="AK80" i="143" s="1"/>
  <c r="AK86" i="143" s="1"/>
  <c r="AM91" i="143"/>
  <c r="AM89" i="143" s="1"/>
  <c r="AM95" i="143" s="1"/>
  <c r="AJ62" i="142"/>
  <c r="AJ60" i="142" s="1"/>
  <c r="AJ66" i="142" s="1"/>
  <c r="AH41" i="142"/>
  <c r="AH39" i="142" s="1"/>
  <c r="AH45" i="142" s="1"/>
  <c r="AK71" i="142"/>
  <c r="AK69" i="142" s="1"/>
  <c r="AK75" i="142"/>
  <c r="AM102" i="142"/>
  <c r="AM100" i="142" s="1"/>
  <c r="AM106" i="142" s="1"/>
  <c r="AL81" i="142"/>
  <c r="AL79" i="142" s="1"/>
  <c r="AL85" i="142" s="1"/>
  <c r="AN91" i="142"/>
  <c r="AN89" i="142" s="1"/>
  <c r="AN95" i="142" s="1"/>
  <c r="AD29" i="142"/>
  <c r="AI51" i="142"/>
  <c r="AI49" i="142" s="1"/>
  <c r="AI55" i="142" s="1"/>
  <c r="AJ72" i="138"/>
  <c r="AJ70" i="138" s="1"/>
  <c r="AJ76" i="138" s="1"/>
  <c r="AP91" i="138"/>
  <c r="AP89" i="138" s="1"/>
  <c r="AP95" i="138" s="1"/>
  <c r="AN101" i="138"/>
  <c r="AN99" i="138" s="1"/>
  <c r="AN105" i="138" s="1"/>
  <c r="AH41" i="138"/>
  <c r="AH39" i="138" s="1"/>
  <c r="AH45" i="138" s="1"/>
  <c r="AI62" i="138"/>
  <c r="AI60" i="138" s="1"/>
  <c r="AI66" i="138" s="1"/>
  <c r="AH52" i="138"/>
  <c r="AH50" i="138" s="1"/>
  <c r="AH56" i="138" s="1"/>
  <c r="AK82" i="138"/>
  <c r="AK80" i="138" s="1"/>
  <c r="AK86" i="138" s="1"/>
  <c r="AD35" i="138"/>
  <c r="AG52" i="137"/>
  <c r="AG50" i="137" s="1"/>
  <c r="AG56" i="137" s="1"/>
  <c r="AG42" i="137"/>
  <c r="AG40" i="137" s="1"/>
  <c r="AG46" i="137" s="1"/>
  <c r="AJ72" i="137"/>
  <c r="AJ70" i="137" s="1"/>
  <c r="AJ76" i="137" s="1"/>
  <c r="AL92" i="137"/>
  <c r="AL90" i="137" s="1"/>
  <c r="AL96" i="137" s="1"/>
  <c r="AK81" i="137"/>
  <c r="AK79" i="137" s="1"/>
  <c r="AK85" i="137" s="1"/>
  <c r="AC115" i="137"/>
  <c r="AC111" i="137"/>
  <c r="AC117" i="137" s="1"/>
  <c r="T20" i="139" s="1"/>
  <c r="AI61" i="137"/>
  <c r="AI59" i="137" s="1"/>
  <c r="AI65" i="137" s="1"/>
  <c r="AM101" i="137"/>
  <c r="AM99" i="137" s="1"/>
  <c r="AM105" i="137" s="1"/>
  <c r="AC112" i="137"/>
  <c r="AD31" i="137"/>
  <c r="AL81" i="143" l="1"/>
  <c r="AL79" i="143" s="1"/>
  <c r="AL85" i="143" s="1"/>
  <c r="AJ51" i="143"/>
  <c r="AJ49" i="143" s="1"/>
  <c r="AJ55" i="143" s="1"/>
  <c r="AM92" i="143"/>
  <c r="AM90" i="143" s="1"/>
  <c r="AM96" i="143" s="1"/>
  <c r="AI42" i="143"/>
  <c r="AI40" i="143" s="1"/>
  <c r="AI46" i="143" s="1"/>
  <c r="AK72" i="143"/>
  <c r="AK70" i="143" s="1"/>
  <c r="AK76" i="143" s="1"/>
  <c r="AJ62" i="143"/>
  <c r="AJ60" i="143" s="1"/>
  <c r="AJ66" i="143" s="1"/>
  <c r="AN101" i="143"/>
  <c r="AN99" i="143" s="1"/>
  <c r="AN105" i="143" s="1"/>
  <c r="AD32" i="143"/>
  <c r="AN92" i="142"/>
  <c r="AN90" i="142" s="1"/>
  <c r="AN96" i="142" s="1"/>
  <c r="AK61" i="142"/>
  <c r="AK59" i="142" s="1"/>
  <c r="AK65" i="142" s="1"/>
  <c r="AN101" i="142"/>
  <c r="AN99" i="142" s="1"/>
  <c r="AN105" i="142" s="1"/>
  <c r="AK72" i="142"/>
  <c r="AK70" i="142" s="1"/>
  <c r="AK76" i="142" s="1"/>
  <c r="AI52" i="142"/>
  <c r="AI50" i="142" s="1"/>
  <c r="AI56" i="142" s="1"/>
  <c r="AD35" i="142"/>
  <c r="AH42" i="142"/>
  <c r="AH40" i="142" s="1"/>
  <c r="AH46" i="142" s="1"/>
  <c r="AL82" i="142"/>
  <c r="AL80" i="142" s="1"/>
  <c r="AL86" i="142" s="1"/>
  <c r="AI51" i="138"/>
  <c r="AI49" i="138" s="1"/>
  <c r="AI55" i="138" s="1"/>
  <c r="AH42" i="138"/>
  <c r="AH40" i="138" s="1"/>
  <c r="AH46" i="138" s="1"/>
  <c r="AN102" i="138"/>
  <c r="AN100" i="138" s="1"/>
  <c r="AN106" i="138" s="1"/>
  <c r="AP92" i="138"/>
  <c r="AP90" i="138" s="1"/>
  <c r="AP96" i="138" s="1"/>
  <c r="AL81" i="138"/>
  <c r="AL79" i="138" s="1"/>
  <c r="AL85" i="138" s="1"/>
  <c r="AD32" i="138"/>
  <c r="AJ61" i="138"/>
  <c r="AJ59" i="138" s="1"/>
  <c r="AJ65" i="138" s="1"/>
  <c r="AK71" i="138"/>
  <c r="AK69" i="138" s="1"/>
  <c r="AK75" i="138" s="1"/>
  <c r="AK82" i="137"/>
  <c r="AK80" i="137" s="1"/>
  <c r="AK86" i="137" s="1"/>
  <c r="AM91" i="137"/>
  <c r="AM89" i="137" s="1"/>
  <c r="AM95" i="137" s="1"/>
  <c r="AM102" i="137"/>
  <c r="AM100" i="137" s="1"/>
  <c r="AM106" i="137" s="1"/>
  <c r="AI62" i="137"/>
  <c r="AI60" i="137" s="1"/>
  <c r="AI66" i="137" s="1"/>
  <c r="AK71" i="137"/>
  <c r="AK69" i="137" s="1"/>
  <c r="AK75" i="137" s="1"/>
  <c r="AH41" i="137"/>
  <c r="AH39" i="137" s="1"/>
  <c r="AH45" i="137" s="1"/>
  <c r="AD29" i="137"/>
  <c r="AH51" i="137"/>
  <c r="AH49" i="137" s="1"/>
  <c r="AH55" i="137" s="1"/>
  <c r="AN102" i="143" l="1"/>
  <c r="AN100" i="143" s="1"/>
  <c r="AN106" i="143" s="1"/>
  <c r="AJ52" i="143"/>
  <c r="AJ50" i="143" s="1"/>
  <c r="AJ56" i="143" s="1"/>
  <c r="AL82" i="143"/>
  <c r="AL80" i="143" s="1"/>
  <c r="AL86" i="143" s="1"/>
  <c r="AJ41" i="143"/>
  <c r="AJ39" i="143" s="1"/>
  <c r="AJ45" i="143" s="1"/>
  <c r="AD30" i="143"/>
  <c r="AD110" i="143"/>
  <c r="AD116" i="143" s="1"/>
  <c r="AN91" i="143"/>
  <c r="AN89" i="143" s="1"/>
  <c r="AN95" i="143" s="1"/>
  <c r="AK61" i="143"/>
  <c r="AK59" i="143" s="1"/>
  <c r="AK65" i="143" s="1"/>
  <c r="AL71" i="143"/>
  <c r="AL69" i="143" s="1"/>
  <c r="AL75" i="143"/>
  <c r="AN102" i="142"/>
  <c r="AN100" i="142" s="1"/>
  <c r="AN106" i="142" s="1"/>
  <c r="AI41" i="142"/>
  <c r="AI39" i="142" s="1"/>
  <c r="AI45" i="142" s="1"/>
  <c r="AM81" i="142"/>
  <c r="AM79" i="142" s="1"/>
  <c r="AM85" i="142" s="1"/>
  <c r="AL71" i="142"/>
  <c r="AL69" i="142" s="1"/>
  <c r="AL75" i="142" s="1"/>
  <c r="AD32" i="142"/>
  <c r="AK62" i="142"/>
  <c r="AK60" i="142" s="1"/>
  <c r="AK66" i="142" s="1"/>
  <c r="AO91" i="142"/>
  <c r="AO89" i="142" s="1"/>
  <c r="AO95" i="142" s="1"/>
  <c r="AJ51" i="142"/>
  <c r="AJ49" i="142" s="1"/>
  <c r="AJ55" i="142" s="1"/>
  <c r="AJ62" i="138"/>
  <c r="AJ60" i="138" s="1"/>
  <c r="AJ66" i="138" s="1"/>
  <c r="AQ91" i="138"/>
  <c r="AQ89" i="138" s="1"/>
  <c r="AQ95" i="138" s="1"/>
  <c r="AO101" i="138"/>
  <c r="AO99" i="138" s="1"/>
  <c r="AO105" i="138" s="1"/>
  <c r="AI41" i="138"/>
  <c r="AI39" i="138" s="1"/>
  <c r="AI45" i="138" s="1"/>
  <c r="AI52" i="138"/>
  <c r="AI50" i="138" s="1"/>
  <c r="AI56" i="138" s="1"/>
  <c r="AK72" i="138"/>
  <c r="AK70" i="138" s="1"/>
  <c r="AK76" i="138" s="1"/>
  <c r="AD30" i="138"/>
  <c r="AD110" i="138"/>
  <c r="AD116" i="138" s="1"/>
  <c r="AL82" i="138"/>
  <c r="AL80" i="138" s="1"/>
  <c r="AL86" i="138" s="1"/>
  <c r="AH42" i="137"/>
  <c r="AH40" i="137" s="1"/>
  <c r="AH46" i="137" s="1"/>
  <c r="AK72" i="137"/>
  <c r="AK70" i="137" s="1"/>
  <c r="AK76" i="137" s="1"/>
  <c r="AN101" i="137"/>
  <c r="AN99" i="137" s="1"/>
  <c r="AN105" i="137" s="1"/>
  <c r="AL81" i="137"/>
  <c r="AL79" i="137" s="1"/>
  <c r="AL85" i="137" s="1"/>
  <c r="AH52" i="137"/>
  <c r="AH50" i="137" s="1"/>
  <c r="AH56" i="137" s="1"/>
  <c r="AJ61" i="137"/>
  <c r="AJ59" i="137" s="1"/>
  <c r="AJ65" i="137" s="1"/>
  <c r="AD35" i="137"/>
  <c r="AM92" i="137"/>
  <c r="AM90" i="137" s="1"/>
  <c r="AM96" i="137" s="1"/>
  <c r="AJ42" i="143" l="1"/>
  <c r="AJ40" i="143" s="1"/>
  <c r="AJ46" i="143" s="1"/>
  <c r="AM81" i="143"/>
  <c r="AM79" i="143" s="1"/>
  <c r="AM85" i="143" s="1"/>
  <c r="AO101" i="143"/>
  <c r="AO99" i="143" s="1"/>
  <c r="AO105" i="143" s="1"/>
  <c r="AK51" i="143"/>
  <c r="AK49" i="143" s="1"/>
  <c r="AK55" i="143" s="1"/>
  <c r="AL72" i="143"/>
  <c r="AL70" i="143" s="1"/>
  <c r="AL76" i="143" s="1"/>
  <c r="AK62" i="143"/>
  <c r="AK60" i="143" s="1"/>
  <c r="AK66" i="143" s="1"/>
  <c r="AN92" i="143"/>
  <c r="AN90" i="143" s="1"/>
  <c r="AN96" i="143" s="1"/>
  <c r="AD109" i="143"/>
  <c r="AD36" i="143"/>
  <c r="AM82" i="142"/>
  <c r="AM80" i="142" s="1"/>
  <c r="AM86" i="142" s="1"/>
  <c r="AL61" i="142"/>
  <c r="AL59" i="142" s="1"/>
  <c r="AL65" i="142" s="1"/>
  <c r="AL72" i="142"/>
  <c r="AL70" i="142" s="1"/>
  <c r="AL76" i="142" s="1"/>
  <c r="AO92" i="142"/>
  <c r="AO90" i="142" s="1"/>
  <c r="AO96" i="142" s="1"/>
  <c r="AI42" i="142"/>
  <c r="AI40" i="142" s="1"/>
  <c r="AI46" i="142" s="1"/>
  <c r="AO101" i="142"/>
  <c r="AO99" i="142" s="1"/>
  <c r="AO105" i="142" s="1"/>
  <c r="AJ52" i="142"/>
  <c r="AJ50" i="142" s="1"/>
  <c r="AJ56" i="142" s="1"/>
  <c r="AD30" i="142"/>
  <c r="AD110" i="142"/>
  <c r="AD116" i="142" s="1"/>
  <c r="AI42" i="138"/>
  <c r="AI40" i="138" s="1"/>
  <c r="AI46" i="138" s="1"/>
  <c r="AM81" i="138"/>
  <c r="AM79" i="138" s="1"/>
  <c r="AM85" i="138" s="1"/>
  <c r="AO102" i="138"/>
  <c r="AO100" i="138" s="1"/>
  <c r="AO106" i="138" s="1"/>
  <c r="AK61" i="138"/>
  <c r="AK59" i="138" s="1"/>
  <c r="AK65" i="138" s="1"/>
  <c r="AQ92" i="138"/>
  <c r="AQ90" i="138" s="1"/>
  <c r="AQ96" i="138" s="1"/>
  <c r="AD109" i="138"/>
  <c r="AD36" i="138"/>
  <c r="AL71" i="138"/>
  <c r="AL69" i="138" s="1"/>
  <c r="AL75" i="138" s="1"/>
  <c r="AJ51" i="138"/>
  <c r="AJ49" i="138" s="1"/>
  <c r="AJ55" i="138" s="1"/>
  <c r="AI51" i="137"/>
  <c r="AI49" i="137" s="1"/>
  <c r="AI55" i="137" s="1"/>
  <c r="AL82" i="137"/>
  <c r="AL80" i="137" s="1"/>
  <c r="AL86" i="137" s="1"/>
  <c r="AN102" i="137"/>
  <c r="AN100" i="137" s="1"/>
  <c r="AN106" i="137" s="1"/>
  <c r="AI41" i="137"/>
  <c r="AI39" i="137" s="1"/>
  <c r="AI45" i="137" s="1"/>
  <c r="AL71" i="137"/>
  <c r="AL69" i="137" s="1"/>
  <c r="AL75" i="137" s="1"/>
  <c r="AN91" i="137"/>
  <c r="AN89" i="137" s="1"/>
  <c r="AN95" i="137" s="1"/>
  <c r="AD32" i="137"/>
  <c r="AJ62" i="137"/>
  <c r="AJ60" i="137" s="1"/>
  <c r="AJ66" i="137" s="1"/>
  <c r="AK52" i="143" l="1"/>
  <c r="AK50" i="143" s="1"/>
  <c r="AK56" i="143" s="1"/>
  <c r="AO102" i="143"/>
  <c r="AO100" i="143" s="1"/>
  <c r="AO106" i="143" s="1"/>
  <c r="AO91" i="143"/>
  <c r="AO89" i="143" s="1"/>
  <c r="AO95" i="143" s="1"/>
  <c r="AK41" i="143"/>
  <c r="AK39" i="143" s="1"/>
  <c r="AK45" i="143" s="1"/>
  <c r="AD111" i="143"/>
  <c r="AD117" i="143" s="1"/>
  <c r="U21" i="144" s="1"/>
  <c r="AD115" i="143"/>
  <c r="AL61" i="143"/>
  <c r="AL59" i="143" s="1"/>
  <c r="AL65" i="143" s="1"/>
  <c r="AM71" i="143"/>
  <c r="AM69" i="143" s="1"/>
  <c r="AM75" i="143" s="1"/>
  <c r="AD112" i="143"/>
  <c r="AE31" i="143"/>
  <c r="AM82" i="143"/>
  <c r="AM80" i="143" s="1"/>
  <c r="AM86" i="143" s="1"/>
  <c r="AP91" i="142"/>
  <c r="AP89" i="142" s="1"/>
  <c r="AP95" i="142" s="1"/>
  <c r="AM71" i="142"/>
  <c r="AM69" i="142" s="1"/>
  <c r="AM75" i="142" s="1"/>
  <c r="AO102" i="142"/>
  <c r="AO100" i="142" s="1"/>
  <c r="AO106" i="142" s="1"/>
  <c r="AD109" i="142"/>
  <c r="AD36" i="142"/>
  <c r="AN81" i="142"/>
  <c r="AN79" i="142" s="1"/>
  <c r="AN85" i="142" s="1"/>
  <c r="AK51" i="142"/>
  <c r="AK49" i="142" s="1"/>
  <c r="AK55" i="142" s="1"/>
  <c r="AL62" i="142"/>
  <c r="AL60" i="142" s="1"/>
  <c r="AL66" i="142"/>
  <c r="AJ41" i="142"/>
  <c r="AJ39" i="142" s="1"/>
  <c r="AJ45" i="142" s="1"/>
  <c r="AK62" i="138"/>
  <c r="AK60" i="138" s="1"/>
  <c r="AK66" i="138" s="1"/>
  <c r="AR91" i="138"/>
  <c r="AR89" i="138" s="1"/>
  <c r="AR95" i="138" s="1"/>
  <c r="AP101" i="138"/>
  <c r="AP99" i="138" s="1"/>
  <c r="AP105" i="138" s="1"/>
  <c r="AM82" i="138"/>
  <c r="AM80" i="138" s="1"/>
  <c r="AM86" i="138" s="1"/>
  <c r="AJ52" i="138"/>
  <c r="AJ50" i="138" s="1"/>
  <c r="AJ56" i="138" s="1"/>
  <c r="AL72" i="138"/>
  <c r="AL70" i="138" s="1"/>
  <c r="AL76" i="138" s="1"/>
  <c r="AD112" i="138"/>
  <c r="AE31" i="138"/>
  <c r="AJ41" i="138"/>
  <c r="AJ39" i="138" s="1"/>
  <c r="AJ45" i="138" s="1"/>
  <c r="AD111" i="138"/>
  <c r="AD117" i="138" s="1"/>
  <c r="U21" i="139" s="1"/>
  <c r="AD115" i="138"/>
  <c r="AN92" i="137"/>
  <c r="AN90" i="137" s="1"/>
  <c r="AN96" i="137" s="1"/>
  <c r="AI42" i="137"/>
  <c r="AI40" i="137" s="1"/>
  <c r="AI46" i="137" s="1"/>
  <c r="AO101" i="137"/>
  <c r="AO99" i="137" s="1"/>
  <c r="AO105" i="137" s="1"/>
  <c r="AM81" i="137"/>
  <c r="AM79" i="137" s="1"/>
  <c r="AM85" i="137" s="1"/>
  <c r="AL72" i="137"/>
  <c r="AL70" i="137" s="1"/>
  <c r="AL76" i="137" s="1"/>
  <c r="AK61" i="137"/>
  <c r="AK59" i="137" s="1"/>
  <c r="AK65" i="137" s="1"/>
  <c r="AD30" i="137"/>
  <c r="AD110" i="137"/>
  <c r="AD116" i="137" s="1"/>
  <c r="AI52" i="137"/>
  <c r="AI50" i="137" s="1"/>
  <c r="AI56" i="137" s="1"/>
  <c r="AL62" i="143" l="1"/>
  <c r="AL60" i="143" s="1"/>
  <c r="AL66" i="143" s="1"/>
  <c r="AP101" i="143"/>
  <c r="AP99" i="143" s="1"/>
  <c r="AP105" i="143" s="1"/>
  <c r="AN81" i="143"/>
  <c r="AN79" i="143" s="1"/>
  <c r="AN85" i="143" s="1"/>
  <c r="AK42" i="143"/>
  <c r="AK40" i="143" s="1"/>
  <c r="AK46" i="143" s="1"/>
  <c r="AO92" i="143"/>
  <c r="AO90" i="143" s="1"/>
  <c r="AO96" i="143" s="1"/>
  <c r="AL51" i="143"/>
  <c r="AL49" i="143" s="1"/>
  <c r="AL55" i="143" s="1"/>
  <c r="AM72" i="143"/>
  <c r="AM70" i="143" s="1"/>
  <c r="AM76" i="143" s="1"/>
  <c r="AE29" i="143"/>
  <c r="AM72" i="142"/>
  <c r="AM70" i="142" s="1"/>
  <c r="AM76" i="142" s="1"/>
  <c r="AP92" i="142"/>
  <c r="AP90" i="142" s="1"/>
  <c r="AP96" i="142" s="1"/>
  <c r="AD112" i="142"/>
  <c r="AE31" i="142"/>
  <c r="AJ42" i="142"/>
  <c r="AJ40" i="142" s="1"/>
  <c r="AJ46" i="142" s="1"/>
  <c r="AD111" i="142"/>
  <c r="AD117" i="142" s="1"/>
  <c r="U20" i="144" s="1"/>
  <c r="AD115" i="142"/>
  <c r="AM61" i="142"/>
  <c r="AM59" i="142" s="1"/>
  <c r="AM65" i="142" s="1"/>
  <c r="AP101" i="142"/>
  <c r="AP99" i="142" s="1"/>
  <c r="AP105" i="142" s="1"/>
  <c r="AK52" i="142"/>
  <c r="AK50" i="142" s="1"/>
  <c r="AK56" i="142" s="1"/>
  <c r="AN82" i="142"/>
  <c r="AN80" i="142" s="1"/>
  <c r="AN86" i="142" s="1"/>
  <c r="AK51" i="138"/>
  <c r="AK49" i="138" s="1"/>
  <c r="AK55" i="138" s="1"/>
  <c r="AN81" i="138"/>
  <c r="AN79" i="138" s="1"/>
  <c r="AN85" i="138" s="1"/>
  <c r="AP102" i="138"/>
  <c r="AP100" i="138" s="1"/>
  <c r="AP106" i="138" s="1"/>
  <c r="AJ42" i="138"/>
  <c r="AJ40" i="138" s="1"/>
  <c r="AJ46" i="138" s="1"/>
  <c r="AR92" i="138"/>
  <c r="AR90" i="138" s="1"/>
  <c r="AR96" i="138" s="1"/>
  <c r="AL61" i="138"/>
  <c r="AL59" i="138" s="1"/>
  <c r="AL65" i="138" s="1"/>
  <c r="AM71" i="138"/>
  <c r="AM69" i="138" s="1"/>
  <c r="AM75" i="138" s="1"/>
  <c r="AE29" i="138"/>
  <c r="AM82" i="137"/>
  <c r="AM80" i="137" s="1"/>
  <c r="AM86" i="137" s="1"/>
  <c r="AJ51" i="137"/>
  <c r="AJ49" i="137" s="1"/>
  <c r="AJ55" i="137" s="1"/>
  <c r="AO102" i="137"/>
  <c r="AO100" i="137" s="1"/>
  <c r="AO106" i="137" s="1"/>
  <c r="AD109" i="137"/>
  <c r="AD36" i="137"/>
  <c r="AK62" i="137"/>
  <c r="AK60" i="137" s="1"/>
  <c r="AK66" i="137" s="1"/>
  <c r="AM71" i="137"/>
  <c r="AM69" i="137" s="1"/>
  <c r="AM75" i="137" s="1"/>
  <c r="AJ41" i="137"/>
  <c r="AJ39" i="137" s="1"/>
  <c r="AJ45" i="137" s="1"/>
  <c r="AO91" i="137"/>
  <c r="AO89" i="137" s="1"/>
  <c r="AO95" i="137" s="1"/>
  <c r="AL52" i="143" l="1"/>
  <c r="AL50" i="143" s="1"/>
  <c r="AL56" i="143" s="1"/>
  <c r="AP91" i="143"/>
  <c r="AP89" i="143" s="1"/>
  <c r="AP95" i="143" s="1"/>
  <c r="AL41" i="143"/>
  <c r="AL39" i="143" s="1"/>
  <c r="AL45" i="143"/>
  <c r="AP102" i="143"/>
  <c r="AP100" i="143" s="1"/>
  <c r="AP106" i="143" s="1"/>
  <c r="AN71" i="143"/>
  <c r="AN69" i="143" s="1"/>
  <c r="AN75" i="143" s="1"/>
  <c r="AM61" i="143"/>
  <c r="AM59" i="143" s="1"/>
  <c r="AM65" i="143" s="1"/>
  <c r="AE35" i="143"/>
  <c r="AN82" i="143"/>
  <c r="AN80" i="143" s="1"/>
  <c r="AN86" i="143" s="1"/>
  <c r="AL51" i="142"/>
  <c r="AL49" i="142" s="1"/>
  <c r="AL55" i="142" s="1"/>
  <c r="AN71" i="142"/>
  <c r="AN69" i="142" s="1"/>
  <c r="AN75" i="142" s="1"/>
  <c r="AK41" i="142"/>
  <c r="AK39" i="142" s="1"/>
  <c r="AK45" i="142" s="1"/>
  <c r="AP102" i="142"/>
  <c r="AP100" i="142" s="1"/>
  <c r="AP106" i="142" s="1"/>
  <c r="AE29" i="142"/>
  <c r="AM62" i="142"/>
  <c r="AM60" i="142" s="1"/>
  <c r="AM66" i="142" s="1"/>
  <c r="AQ91" i="142"/>
  <c r="AQ89" i="142" s="1"/>
  <c r="AQ95" i="142" s="1"/>
  <c r="AO81" i="142"/>
  <c r="AO79" i="142" s="1"/>
  <c r="AO85" i="142" s="1"/>
  <c r="AK41" i="138"/>
  <c r="AK39" i="138" s="1"/>
  <c r="AK45" i="138" s="1"/>
  <c r="AK52" i="138"/>
  <c r="AK50" i="138" s="1"/>
  <c r="AK56" i="138" s="1"/>
  <c r="AL62" i="138"/>
  <c r="AL60" i="138" s="1"/>
  <c r="AL66" i="138" s="1"/>
  <c r="AS91" i="138"/>
  <c r="AE35" i="138"/>
  <c r="AM72" i="138"/>
  <c r="AM70" i="138" s="1"/>
  <c r="AM76" i="138"/>
  <c r="AQ101" i="138"/>
  <c r="AQ99" i="138" s="1"/>
  <c r="AQ105" i="138" s="1"/>
  <c r="AN82" i="138"/>
  <c r="AN80" i="138" s="1"/>
  <c r="AN86" i="138" s="1"/>
  <c r="AO92" i="137"/>
  <c r="AO90" i="137" s="1"/>
  <c r="AO96" i="137" s="1"/>
  <c r="AJ42" i="137"/>
  <c r="AJ40" i="137" s="1"/>
  <c r="AJ46" i="137" s="1"/>
  <c r="AJ52" i="137"/>
  <c r="AJ50" i="137" s="1"/>
  <c r="AJ56" i="137" s="1"/>
  <c r="AD115" i="137"/>
  <c r="AD111" i="137"/>
  <c r="AD117" i="137" s="1"/>
  <c r="U20" i="139" s="1"/>
  <c r="AD112" i="137"/>
  <c r="AE31" i="137"/>
  <c r="AP101" i="137"/>
  <c r="AP99" i="137" s="1"/>
  <c r="AP105" i="137" s="1"/>
  <c r="AM72" i="137"/>
  <c r="AM70" i="137" s="1"/>
  <c r="AM76" i="137" s="1"/>
  <c r="AL61" i="137"/>
  <c r="AL59" i="137" s="1"/>
  <c r="AL65" i="137" s="1"/>
  <c r="AN81" i="137"/>
  <c r="AN79" i="137" s="1"/>
  <c r="AN85" i="137" s="1"/>
  <c r="AQ101" i="143" l="1"/>
  <c r="AQ99" i="143" s="1"/>
  <c r="AQ105" i="143" s="1"/>
  <c r="AO81" i="143"/>
  <c r="AO79" i="143" s="1"/>
  <c r="AO85" i="143" s="1"/>
  <c r="AP92" i="143"/>
  <c r="AP90" i="143" s="1"/>
  <c r="AP96" i="143" s="1"/>
  <c r="AM51" i="143"/>
  <c r="AM49" i="143" s="1"/>
  <c r="AM55" i="143" s="1"/>
  <c r="AE32" i="143"/>
  <c r="AL42" i="143"/>
  <c r="AL40" i="143" s="1"/>
  <c r="AL46" i="143" s="1"/>
  <c r="AM62" i="143"/>
  <c r="AM60" i="143" s="1"/>
  <c r="AM66" i="143" s="1"/>
  <c r="AN72" i="143"/>
  <c r="AN70" i="143" s="1"/>
  <c r="AN76" i="143" s="1"/>
  <c r="AQ101" i="142"/>
  <c r="AQ99" i="142" s="1"/>
  <c r="AQ105" i="142" s="1"/>
  <c r="AK42" i="142"/>
  <c r="AK40" i="142" s="1"/>
  <c r="AK46" i="142" s="1"/>
  <c r="AN72" i="142"/>
  <c r="AN70" i="142" s="1"/>
  <c r="AN76" i="142" s="1"/>
  <c r="AQ92" i="142"/>
  <c r="AQ90" i="142" s="1"/>
  <c r="AQ96" i="142" s="1"/>
  <c r="AO82" i="142"/>
  <c r="AO80" i="142" s="1"/>
  <c r="AO86" i="142" s="1"/>
  <c r="AE35" i="142"/>
  <c r="AL52" i="142"/>
  <c r="AL50" i="142" s="1"/>
  <c r="AL56" i="142" s="1"/>
  <c r="AN61" i="142"/>
  <c r="AN59" i="142" s="1"/>
  <c r="AN65" i="142" s="1"/>
  <c r="AM61" i="138"/>
  <c r="AM59" i="138" s="1"/>
  <c r="AM65" i="138" s="1"/>
  <c r="AL51" i="138"/>
  <c r="AL49" i="138" s="1"/>
  <c r="AL55" i="138" s="1"/>
  <c r="AO81" i="138"/>
  <c r="AO79" i="138" s="1"/>
  <c r="AO85" i="138" s="1"/>
  <c r="AQ102" i="138"/>
  <c r="AQ100" i="138" s="1"/>
  <c r="AQ106" i="138" s="1"/>
  <c r="AN71" i="138"/>
  <c r="AN69" i="138" s="1"/>
  <c r="AN75" i="138" s="1"/>
  <c r="AS89" i="138"/>
  <c r="B91" i="138"/>
  <c r="AE32" i="138"/>
  <c r="AK42" i="138"/>
  <c r="AK40" i="138" s="1"/>
  <c r="AK46" i="138" s="1"/>
  <c r="AN82" i="137"/>
  <c r="AN80" i="137" s="1"/>
  <c r="AN86" i="137" s="1"/>
  <c r="AL62" i="137"/>
  <c r="AL60" i="137" s="1"/>
  <c r="AL66" i="137" s="1"/>
  <c r="AK51" i="137"/>
  <c r="AK49" i="137" s="1"/>
  <c r="AK55" i="137" s="1"/>
  <c r="AN71" i="137"/>
  <c r="AN69" i="137" s="1"/>
  <c r="AN75" i="137" s="1"/>
  <c r="AP91" i="137"/>
  <c r="AP89" i="137" s="1"/>
  <c r="AP95" i="137" s="1"/>
  <c r="AP102" i="137"/>
  <c r="AP100" i="137" s="1"/>
  <c r="AP106" i="137" s="1"/>
  <c r="AK41" i="137"/>
  <c r="AK39" i="137" s="1"/>
  <c r="AK45" i="137" s="1"/>
  <c r="AE29" i="137"/>
  <c r="AM52" i="143" l="1"/>
  <c r="AM50" i="143" s="1"/>
  <c r="AM56" i="143" s="1"/>
  <c r="AQ91" i="143"/>
  <c r="AQ89" i="143" s="1"/>
  <c r="AQ95" i="143" s="1"/>
  <c r="AO71" i="143"/>
  <c r="AO69" i="143" s="1"/>
  <c r="AO75" i="143" s="1"/>
  <c r="AO82" i="143"/>
  <c r="AO80" i="143" s="1"/>
  <c r="AO86" i="143" s="1"/>
  <c r="AQ102" i="143"/>
  <c r="AQ100" i="143" s="1"/>
  <c r="AQ106" i="143" s="1"/>
  <c r="AM41" i="143"/>
  <c r="AM39" i="143" s="1"/>
  <c r="AM45" i="143" s="1"/>
  <c r="AN61" i="143"/>
  <c r="AN59" i="143" s="1"/>
  <c r="AN65" i="143" s="1"/>
  <c r="AE30" i="143"/>
  <c r="AE110" i="143"/>
  <c r="AE116" i="143" s="1"/>
  <c r="AL41" i="142"/>
  <c r="AL39" i="142" s="1"/>
  <c r="AL45" i="142" s="1"/>
  <c r="AO71" i="142"/>
  <c r="AO69" i="142" s="1"/>
  <c r="AO75" i="142" s="1"/>
  <c r="AN62" i="142"/>
  <c r="AN60" i="142" s="1"/>
  <c r="AN66" i="142" s="1"/>
  <c r="AO61" i="142" s="1"/>
  <c r="AM51" i="142"/>
  <c r="AM49" i="142" s="1"/>
  <c r="AM55" i="142" s="1"/>
  <c r="AQ102" i="142"/>
  <c r="AQ100" i="142" s="1"/>
  <c r="AQ106" i="142" s="1"/>
  <c r="AR91" i="142"/>
  <c r="AR89" i="142" s="1"/>
  <c r="AR95" i="142" s="1"/>
  <c r="AE32" i="142"/>
  <c r="AP81" i="142"/>
  <c r="AP79" i="142" s="1"/>
  <c r="AP85" i="142" s="1"/>
  <c r="AO82" i="138"/>
  <c r="AO80" i="138" s="1"/>
  <c r="AO86" i="138" s="1"/>
  <c r="AL52" i="138"/>
  <c r="AL50" i="138" s="1"/>
  <c r="AL56" i="138" s="1"/>
  <c r="AM62" i="138"/>
  <c r="AM60" i="138" s="1"/>
  <c r="AM66" i="138" s="1"/>
  <c r="AR101" i="138"/>
  <c r="AR99" i="138" s="1"/>
  <c r="AR105" i="138" s="1"/>
  <c r="AE30" i="138"/>
  <c r="AE110" i="138"/>
  <c r="AE116" i="138" s="1"/>
  <c r="AL41" i="138"/>
  <c r="AL39" i="138" s="1"/>
  <c r="AL45" i="138" s="1"/>
  <c r="B89" i="138"/>
  <c r="AS95" i="138"/>
  <c r="AN72" i="138"/>
  <c r="AN70" i="138" s="1"/>
  <c r="AN76" i="138" s="1"/>
  <c r="AP92" i="137"/>
  <c r="AP90" i="137" s="1"/>
  <c r="AP96" i="137" s="1"/>
  <c r="AM61" i="137"/>
  <c r="AM59" i="137" s="1"/>
  <c r="AM65" i="137" s="1"/>
  <c r="AQ101" i="137"/>
  <c r="AQ99" i="137" s="1"/>
  <c r="AQ105" i="137" s="1"/>
  <c r="AK42" i="137"/>
  <c r="AK40" i="137" s="1"/>
  <c r="AK46" i="137" s="1"/>
  <c r="AK52" i="137"/>
  <c r="AK50" i="137" s="1"/>
  <c r="AK56" i="137" s="1"/>
  <c r="AE35" i="137"/>
  <c r="AN72" i="137"/>
  <c r="AN70" i="137" s="1"/>
  <c r="AN76" i="137" s="1"/>
  <c r="AO81" i="137"/>
  <c r="AO79" i="137" s="1"/>
  <c r="AO85" i="137" s="1"/>
  <c r="AP81" i="143" l="1"/>
  <c r="AP79" i="143" s="1"/>
  <c r="AP85" i="143" s="1"/>
  <c r="AQ92" i="143"/>
  <c r="AQ90" i="143" s="1"/>
  <c r="AQ96" i="143" s="1"/>
  <c r="AN51" i="143"/>
  <c r="AN49" i="143" s="1"/>
  <c r="AN55" i="143" s="1"/>
  <c r="AE109" i="143"/>
  <c r="AE36" i="143"/>
  <c r="AN62" i="143"/>
  <c r="AN60" i="143" s="1"/>
  <c r="AN66" i="143" s="1"/>
  <c r="AM42" i="143"/>
  <c r="AM40" i="143" s="1"/>
  <c r="AM46" i="143" s="1"/>
  <c r="AN41" i="143" s="1"/>
  <c r="AN39" i="143" s="1"/>
  <c r="AN45" i="143" s="1"/>
  <c r="AN42" i="143" s="1"/>
  <c r="AN40" i="143" s="1"/>
  <c r="AN46" i="143" s="1"/>
  <c r="AO41" i="143" s="1"/>
  <c r="AO39" i="143" s="1"/>
  <c r="AO45" i="143" s="1"/>
  <c r="AO72" i="143"/>
  <c r="AO70" i="143" s="1"/>
  <c r="AO76" i="143" s="1"/>
  <c r="AR101" i="143"/>
  <c r="AR99" i="143" s="1"/>
  <c r="AR105" i="143" s="1"/>
  <c r="AR101" i="142"/>
  <c r="AR99" i="142" s="1"/>
  <c r="AR105" i="142" s="1"/>
  <c r="AM52" i="142"/>
  <c r="AM50" i="142" s="1"/>
  <c r="AM56" i="142" s="1"/>
  <c r="AO59" i="142"/>
  <c r="AO65" i="142" s="1"/>
  <c r="AO62" i="142" s="1"/>
  <c r="AO72" i="142"/>
  <c r="AO70" i="142" s="1"/>
  <c r="AO76" i="142" s="1"/>
  <c r="AP71" i="142" s="1"/>
  <c r="AP82" i="142"/>
  <c r="AP80" i="142" s="1"/>
  <c r="AP86" i="142" s="1"/>
  <c r="AQ81" i="142" s="1"/>
  <c r="AL42" i="142"/>
  <c r="AL40" i="142" s="1"/>
  <c r="AL46" i="142" s="1"/>
  <c r="AE30" i="142"/>
  <c r="AE110" i="142"/>
  <c r="AE116" i="142" s="1"/>
  <c r="AR92" i="142"/>
  <c r="AR90" i="142" s="1"/>
  <c r="AR96" i="142" s="1"/>
  <c r="AS91" i="142" s="1"/>
  <c r="AS89" i="142" s="1"/>
  <c r="AS95" i="142" s="1"/>
  <c r="AS92" i="142" s="1"/>
  <c r="AS90" i="142" s="1"/>
  <c r="AS96" i="142" s="1"/>
  <c r="AT91" i="142" s="1"/>
  <c r="AT89" i="142" s="1"/>
  <c r="AT95" i="142" s="1"/>
  <c r="AL42" i="138"/>
  <c r="AL40" i="138" s="1"/>
  <c r="AL46" i="138" s="1"/>
  <c r="AR102" i="138"/>
  <c r="AR100" i="138" s="1"/>
  <c r="AR106" i="138" s="1"/>
  <c r="AN61" i="138"/>
  <c r="AN59" i="138" s="1"/>
  <c r="AN65" i="138" s="1"/>
  <c r="AM51" i="138"/>
  <c r="AM49" i="138" s="1"/>
  <c r="AM55" i="138" s="1"/>
  <c r="AP81" i="138"/>
  <c r="AP79" i="138" s="1"/>
  <c r="AP85" i="138" s="1"/>
  <c r="AO71" i="138"/>
  <c r="AO69" i="138" s="1"/>
  <c r="AO75" i="138" s="1"/>
  <c r="AS92" i="138"/>
  <c r="AE109" i="138"/>
  <c r="AE36" i="138"/>
  <c r="AL51" i="137"/>
  <c r="AL49" i="137" s="1"/>
  <c r="AL55" i="137" s="1"/>
  <c r="AL41" i="137"/>
  <c r="AL39" i="137" s="1"/>
  <c r="AL45" i="137" s="1"/>
  <c r="AQ102" i="137"/>
  <c r="AQ100" i="137" s="1"/>
  <c r="AQ106" i="137" s="1"/>
  <c r="AM62" i="137"/>
  <c r="AM60" i="137" s="1"/>
  <c r="AM66" i="137" s="1"/>
  <c r="AO82" i="137"/>
  <c r="AO80" i="137" s="1"/>
  <c r="AO86" i="137" s="1"/>
  <c r="AQ91" i="137"/>
  <c r="AQ89" i="137" s="1"/>
  <c r="AQ95" i="137" s="1"/>
  <c r="AO71" i="137"/>
  <c r="AO69" i="137" s="1"/>
  <c r="AO75" i="137" s="1"/>
  <c r="AE32" i="137"/>
  <c r="AO42" i="143" l="1"/>
  <c r="AO40" i="143" s="1"/>
  <c r="AO46" i="143" s="1"/>
  <c r="AP41" i="143" s="1"/>
  <c r="AP39" i="143" s="1"/>
  <c r="AP45" i="143" s="1"/>
  <c r="AT92" i="142"/>
  <c r="AT90" i="142" s="1"/>
  <c r="AT96" i="142" s="1"/>
  <c r="AU91" i="142" s="1"/>
  <c r="AU89" i="142" s="1"/>
  <c r="AU95" i="142" s="1"/>
  <c r="AO61" i="143"/>
  <c r="AO59" i="143" s="1"/>
  <c r="AO65" i="143" s="1"/>
  <c r="AR91" i="143"/>
  <c r="AR89" i="143" s="1"/>
  <c r="AR95" i="143" s="1"/>
  <c r="AP82" i="143"/>
  <c r="AP80" i="143" s="1"/>
  <c r="AP86" i="143" s="1"/>
  <c r="AR102" i="143"/>
  <c r="AR100" i="143" s="1"/>
  <c r="AR106" i="143" s="1"/>
  <c r="AE112" i="143"/>
  <c r="AF31" i="143"/>
  <c r="AP71" i="143"/>
  <c r="AP69" i="143" s="1"/>
  <c r="AP75" i="143" s="1"/>
  <c r="AE111" i="143"/>
  <c r="AE117" i="143" s="1"/>
  <c r="V21" i="144" s="1"/>
  <c r="AE115" i="143"/>
  <c r="AN52" i="143"/>
  <c r="AN50" i="143" s="1"/>
  <c r="AN56" i="143" s="1"/>
  <c r="AO51" i="143" s="1"/>
  <c r="AO49" i="143" s="1"/>
  <c r="AO55" i="143" s="1"/>
  <c r="AO52" i="143" s="1"/>
  <c r="AO50" i="143" s="1"/>
  <c r="AO56" i="143" s="1"/>
  <c r="AQ79" i="142"/>
  <c r="AQ85" i="142" s="1"/>
  <c r="AQ82" i="142" s="1"/>
  <c r="AM41" i="142"/>
  <c r="AM39" i="142" s="1"/>
  <c r="AM45" i="142" s="1"/>
  <c r="AO60" i="142"/>
  <c r="AO66" i="142" s="1"/>
  <c r="AP61" i="142" s="1"/>
  <c r="AP59" i="142" s="1"/>
  <c r="AP65" i="142" s="1"/>
  <c r="AP62" i="142" s="1"/>
  <c r="AP60" i="142" s="1"/>
  <c r="AP66" i="142" s="1"/>
  <c r="AQ61" i="142" s="1"/>
  <c r="AQ59" i="142" s="1"/>
  <c r="AQ65" i="142" s="1"/>
  <c r="AN51" i="142"/>
  <c r="AN49" i="142" s="1"/>
  <c r="AN55" i="142" s="1"/>
  <c r="AR102" i="142"/>
  <c r="AR100" i="142" s="1"/>
  <c r="AR106" i="142" s="1"/>
  <c r="AP69" i="142"/>
  <c r="AP75" i="142" s="1"/>
  <c r="AP72" i="142" s="1"/>
  <c r="AE109" i="142"/>
  <c r="AE36" i="142"/>
  <c r="AP82" i="138"/>
  <c r="AP80" i="138" s="1"/>
  <c r="AP86" i="138" s="1"/>
  <c r="AM52" i="138"/>
  <c r="AM50" i="138" s="1"/>
  <c r="AM56" i="138" s="1"/>
  <c r="AN62" i="138"/>
  <c r="AN60" i="138" s="1"/>
  <c r="AN66" i="138" s="1"/>
  <c r="AM41" i="138"/>
  <c r="AM39" i="138" s="1"/>
  <c r="AM45" i="138" s="1"/>
  <c r="AE112" i="138"/>
  <c r="AF31" i="138"/>
  <c r="AE111" i="138"/>
  <c r="AE117" i="138" s="1"/>
  <c r="V21" i="139" s="1"/>
  <c r="AE115" i="138"/>
  <c r="AS90" i="138"/>
  <c r="B92" i="138"/>
  <c r="AO72" i="138"/>
  <c r="AO70" i="138" s="1"/>
  <c r="AO76" i="138" s="1"/>
  <c r="AS101" i="138"/>
  <c r="AS99" i="138" s="1"/>
  <c r="AS105" i="138" s="1"/>
  <c r="AQ92" i="137"/>
  <c r="AQ90" i="137" s="1"/>
  <c r="AQ96" i="137" s="1"/>
  <c r="AN61" i="137"/>
  <c r="AN59" i="137" s="1"/>
  <c r="AN65" i="137" s="1"/>
  <c r="AR101" i="137"/>
  <c r="AR99" i="137" s="1"/>
  <c r="AR105" i="137" s="1"/>
  <c r="AL42" i="137"/>
  <c r="AL40" i="137" s="1"/>
  <c r="AL46" i="137" s="1"/>
  <c r="AL52" i="137"/>
  <c r="AL50" i="137" s="1"/>
  <c r="AL56" i="137" s="1"/>
  <c r="AE30" i="137"/>
  <c r="AE110" i="137"/>
  <c r="AE116" i="137" s="1"/>
  <c r="AO72" i="137"/>
  <c r="AO70" i="137" s="1"/>
  <c r="AO76" i="137" s="1"/>
  <c r="AP81" i="137"/>
  <c r="AP79" i="137" s="1"/>
  <c r="AP85" i="137" s="1"/>
  <c r="AP51" i="143" l="1"/>
  <c r="AP49" i="143" s="1"/>
  <c r="AP55" i="143" s="1"/>
  <c r="AP42" i="143"/>
  <c r="AP40" i="143" s="1"/>
  <c r="AP46" i="143" s="1"/>
  <c r="AU92" i="142"/>
  <c r="AU90" i="142" s="1"/>
  <c r="AU96" i="142" s="1"/>
  <c r="AQ62" i="142"/>
  <c r="AQ60" i="142" s="1"/>
  <c r="AQ66" i="142" s="1"/>
  <c r="AR92" i="143"/>
  <c r="AR90" i="143" s="1"/>
  <c r="AR96" i="143" s="1"/>
  <c r="AS91" i="143" s="1"/>
  <c r="AS89" i="143" s="1"/>
  <c r="AS95" i="143" s="1"/>
  <c r="AS92" i="143" s="1"/>
  <c r="AS90" i="143" s="1"/>
  <c r="AS96" i="143" s="1"/>
  <c r="AT91" i="143" s="1"/>
  <c r="AT89" i="143" s="1"/>
  <c r="AT95" i="143" s="1"/>
  <c r="AT92" i="143" s="1"/>
  <c r="AT90" i="143" s="1"/>
  <c r="AT96" i="143" s="1"/>
  <c r="AU91" i="143" s="1"/>
  <c r="AU89" i="143" s="1"/>
  <c r="AU95" i="143" s="1"/>
  <c r="AU92" i="143" s="1"/>
  <c r="AU90" i="143" s="1"/>
  <c r="AU96" i="143" s="1"/>
  <c r="AV91" i="143" s="1"/>
  <c r="AV89" i="143" s="1"/>
  <c r="AV95" i="143" s="1"/>
  <c r="AV92" i="143" s="1"/>
  <c r="AV90" i="143" s="1"/>
  <c r="AV96" i="143" s="1"/>
  <c r="AP72" i="143"/>
  <c r="AP70" i="143" s="1"/>
  <c r="AP76" i="143" s="1"/>
  <c r="AO62" i="143"/>
  <c r="AO60" i="143" s="1"/>
  <c r="AO66" i="143" s="1"/>
  <c r="AP61" i="143" s="1"/>
  <c r="AP59" i="143" s="1"/>
  <c r="AP65" i="143" s="1"/>
  <c r="AP62" i="143" s="1"/>
  <c r="AP60" i="143" s="1"/>
  <c r="AP66" i="143" s="1"/>
  <c r="AS101" i="143"/>
  <c r="AS99" i="143" s="1"/>
  <c r="AS105" i="143" s="1"/>
  <c r="AF29" i="143"/>
  <c r="AQ81" i="143"/>
  <c r="AQ79" i="143" s="1"/>
  <c r="AQ85" i="143" s="1"/>
  <c r="AS101" i="142"/>
  <c r="AS99" i="142" s="1"/>
  <c r="AS105" i="142" s="1"/>
  <c r="AP70" i="142"/>
  <c r="AP76" i="142" s="1"/>
  <c r="AQ71" i="142" s="1"/>
  <c r="AQ69" i="142" s="1"/>
  <c r="AQ75" i="142" s="1"/>
  <c r="AN52" i="142"/>
  <c r="AN50" i="142" s="1"/>
  <c r="AN56" i="142" s="1"/>
  <c r="AO51" i="142" s="1"/>
  <c r="AO49" i="142" s="1"/>
  <c r="AO55" i="142" s="1"/>
  <c r="AO52" i="142" s="1"/>
  <c r="AO50" i="142" s="1"/>
  <c r="AO56" i="142" s="1"/>
  <c r="AM42" i="142"/>
  <c r="AM40" i="142" s="1"/>
  <c r="AM46" i="142"/>
  <c r="AN41" i="142" s="1"/>
  <c r="AN39" i="142" s="1"/>
  <c r="AN45" i="142" s="1"/>
  <c r="AN42" i="142" s="1"/>
  <c r="AN40" i="142" s="1"/>
  <c r="AN46" i="142" s="1"/>
  <c r="AE111" i="142"/>
  <c r="AE117" i="142" s="1"/>
  <c r="V20" i="144" s="1"/>
  <c r="AE115" i="142"/>
  <c r="AQ80" i="142"/>
  <c r="AQ86" i="142" s="1"/>
  <c r="AR81" i="142" s="1"/>
  <c r="AR79" i="142" s="1"/>
  <c r="AR85" i="142" s="1"/>
  <c r="AR82" i="142" s="1"/>
  <c r="AR80" i="142" s="1"/>
  <c r="AR86" i="142" s="1"/>
  <c r="AS81" i="142" s="1"/>
  <c r="AS79" i="142" s="1"/>
  <c r="AS85" i="142" s="1"/>
  <c r="AE112" i="142"/>
  <c r="AF31" i="142"/>
  <c r="AM42" i="138"/>
  <c r="AM40" i="138" s="1"/>
  <c r="AM46" i="138" s="1"/>
  <c r="AO61" i="138"/>
  <c r="AO59" i="138" s="1"/>
  <c r="AO65" i="138" s="1"/>
  <c r="AN51" i="138"/>
  <c r="AN49" i="138" s="1"/>
  <c r="AN55" i="138" s="1"/>
  <c r="B90" i="138"/>
  <c r="AS96" i="138"/>
  <c r="AS102" i="138"/>
  <c r="AF29" i="138"/>
  <c r="AP71" i="138"/>
  <c r="AP69" i="138" s="1"/>
  <c r="AP75" i="138" s="1"/>
  <c r="AQ81" i="138"/>
  <c r="AQ79" i="138" s="1"/>
  <c r="AQ85" i="138" s="1"/>
  <c r="AP71" i="137"/>
  <c r="AP69" i="137" s="1"/>
  <c r="AP75" i="137" s="1"/>
  <c r="AN62" i="137"/>
  <c r="AN60" i="137" s="1"/>
  <c r="AN66" i="137" s="1"/>
  <c r="AR91" i="137"/>
  <c r="AR89" i="137" s="1"/>
  <c r="AR95" i="137" s="1"/>
  <c r="AM41" i="137"/>
  <c r="AM39" i="137" s="1"/>
  <c r="AM45" i="137" s="1"/>
  <c r="AP82" i="137"/>
  <c r="AP80" i="137" s="1"/>
  <c r="AP86" i="137" s="1"/>
  <c r="AR102" i="137"/>
  <c r="AR100" i="137" s="1"/>
  <c r="AR106" i="137" s="1"/>
  <c r="AE109" i="137"/>
  <c r="AE36" i="137"/>
  <c r="AM51" i="137"/>
  <c r="AM49" i="137" s="1"/>
  <c r="AM55" i="137" s="1"/>
  <c r="AP52" i="143" l="1"/>
  <c r="AP50" i="143" s="1"/>
  <c r="AP56" i="143" s="1"/>
  <c r="AQ51" i="143" s="1"/>
  <c r="AQ49" i="143" s="1"/>
  <c r="AQ55" i="143" s="1"/>
  <c r="AQ52" i="143" s="1"/>
  <c r="AQ50" i="143" s="1"/>
  <c r="AQ56" i="143" s="1"/>
  <c r="AQ61" i="143"/>
  <c r="AQ59" i="143" s="1"/>
  <c r="AQ65" i="143" s="1"/>
  <c r="AW91" i="143"/>
  <c r="AW89" i="143" s="1"/>
  <c r="AW95" i="143" s="1"/>
  <c r="AW92" i="143" s="1"/>
  <c r="AW90" i="143" s="1"/>
  <c r="AW96" i="143" s="1"/>
  <c r="AX91" i="143" s="1"/>
  <c r="AX89" i="143" s="1"/>
  <c r="AX95" i="143" s="1"/>
  <c r="AX92" i="143" s="1"/>
  <c r="AX90" i="143" s="1"/>
  <c r="AX96" i="143" s="1"/>
  <c r="AY91" i="143" s="1"/>
  <c r="AY89" i="143" s="1"/>
  <c r="AY95" i="143" s="1"/>
  <c r="AY92" i="143" s="1"/>
  <c r="AY90" i="143" s="1"/>
  <c r="AY96" i="143" s="1"/>
  <c r="AQ41" i="143"/>
  <c r="AQ71" i="143"/>
  <c r="AQ69" i="143" s="1"/>
  <c r="AQ75" i="143" s="1"/>
  <c r="AV91" i="142"/>
  <c r="AR61" i="142"/>
  <c r="AR59" i="142" s="1"/>
  <c r="AR65" i="142" s="1"/>
  <c r="AP51" i="142"/>
  <c r="AP49" i="142" s="1"/>
  <c r="AP55" i="142" s="1"/>
  <c r="AS82" i="142"/>
  <c r="AS80" i="142" s="1"/>
  <c r="AS86" i="142" s="1"/>
  <c r="AO41" i="142"/>
  <c r="AO39" i="142" s="1"/>
  <c r="AO45" i="142" s="1"/>
  <c r="AO42" i="142" s="1"/>
  <c r="AO40" i="142" s="1"/>
  <c r="AO46" i="142" s="1"/>
  <c r="AP41" i="142" s="1"/>
  <c r="AP39" i="142" s="1"/>
  <c r="AP45" i="142" s="1"/>
  <c r="AP42" i="142" s="1"/>
  <c r="AP40" i="142" s="1"/>
  <c r="AP46" i="142" s="1"/>
  <c r="AQ41" i="142" s="1"/>
  <c r="AQ39" i="142" s="1"/>
  <c r="AQ45" i="142" s="1"/>
  <c r="AQ72" i="142"/>
  <c r="AQ70" i="142" s="1"/>
  <c r="AQ76" i="142" s="1"/>
  <c r="AR71" i="142" s="1"/>
  <c r="AR69" i="142" s="1"/>
  <c r="AR75" i="142" s="1"/>
  <c r="AR72" i="142" s="1"/>
  <c r="AR70" i="142" s="1"/>
  <c r="AR76" i="142" s="1"/>
  <c r="AS71" i="142" s="1"/>
  <c r="AS69" i="142" s="1"/>
  <c r="AS75" i="142" s="1"/>
  <c r="AS72" i="142" s="1"/>
  <c r="AS70" i="142" s="1"/>
  <c r="AS76" i="142" s="1"/>
  <c r="AT71" i="142" s="1"/>
  <c r="AT69" i="142" s="1"/>
  <c r="AT75" i="142" s="1"/>
  <c r="AT72" i="142" s="1"/>
  <c r="AT70" i="142" s="1"/>
  <c r="AT76" i="142" s="1"/>
  <c r="AU71" i="142" s="1"/>
  <c r="AU69" i="142" s="1"/>
  <c r="AU75" i="142" s="1"/>
  <c r="AQ82" i="143"/>
  <c r="AQ80" i="143" s="1"/>
  <c r="AQ86" i="143" s="1"/>
  <c r="AR81" i="143" s="1"/>
  <c r="AR79" i="143" s="1"/>
  <c r="AR85" i="143" s="1"/>
  <c r="AR82" i="143" s="1"/>
  <c r="AR80" i="143" s="1"/>
  <c r="AR86" i="143" s="1"/>
  <c r="AS81" i="143" s="1"/>
  <c r="AS79" i="143" s="1"/>
  <c r="AS85" i="143" s="1"/>
  <c r="AS82" i="143" s="1"/>
  <c r="AS80" i="143" s="1"/>
  <c r="AS86" i="143" s="1"/>
  <c r="AF35" i="143"/>
  <c r="AS102" i="143"/>
  <c r="AS100" i="143" s="1"/>
  <c r="AS106" i="143" s="1"/>
  <c r="AT101" i="143" s="1"/>
  <c r="AT99" i="143" s="1"/>
  <c r="AT105" i="143" s="1"/>
  <c r="AT102" i="143" s="1"/>
  <c r="AT100" i="143" s="1"/>
  <c r="AT106" i="143" s="1"/>
  <c r="AU101" i="143" s="1"/>
  <c r="AU99" i="143" s="1"/>
  <c r="AU105" i="143" s="1"/>
  <c r="AU102" i="143" s="1"/>
  <c r="AU100" i="143" s="1"/>
  <c r="AU106" i="143" s="1"/>
  <c r="AV101" i="143" s="1"/>
  <c r="AV99" i="143" s="1"/>
  <c r="AV105" i="143" s="1"/>
  <c r="AV102" i="143" s="1"/>
  <c r="AV100" i="143" s="1"/>
  <c r="AV106" i="143" s="1"/>
  <c r="AW101" i="143" s="1"/>
  <c r="AW99" i="143" s="1"/>
  <c r="AW105" i="143" s="1"/>
  <c r="AS102" i="142"/>
  <c r="AS100" i="142" s="1"/>
  <c r="AS106" i="142" s="1"/>
  <c r="AT101" i="142" s="1"/>
  <c r="AT99" i="142" s="1"/>
  <c r="AT105" i="142" s="1"/>
  <c r="AT102" i="142" s="1"/>
  <c r="AT100" i="142" s="1"/>
  <c r="AT106" i="142" s="1"/>
  <c r="AU101" i="142" s="1"/>
  <c r="AU99" i="142" s="1"/>
  <c r="AU105" i="142" s="1"/>
  <c r="AU102" i="142" s="1"/>
  <c r="AU100" i="142" s="1"/>
  <c r="AU106" i="142" s="1"/>
  <c r="AV101" i="142" s="1"/>
  <c r="AV99" i="142" s="1"/>
  <c r="AV105" i="142" s="1"/>
  <c r="AF29" i="142"/>
  <c r="AN52" i="138"/>
  <c r="AN50" i="138" s="1"/>
  <c r="AN56" i="138" s="1"/>
  <c r="AO62" i="138"/>
  <c r="AO60" i="138" s="1"/>
  <c r="AO66" i="138" s="1"/>
  <c r="AQ82" i="138"/>
  <c r="AQ80" i="138" s="1"/>
  <c r="AQ86" i="138" s="1"/>
  <c r="AP72" i="138"/>
  <c r="AP70" i="138" s="1"/>
  <c r="AP76" i="138" s="1"/>
  <c r="AS100" i="138"/>
  <c r="AS110" i="138"/>
  <c r="AS116" i="138" s="1"/>
  <c r="AF35" i="138"/>
  <c r="AN41" i="138"/>
  <c r="AS101" i="137"/>
  <c r="AS99" i="137" s="1"/>
  <c r="AS105" i="137" s="1"/>
  <c r="AM42" i="137"/>
  <c r="AM40" i="137" s="1"/>
  <c r="AM46" i="137" s="1"/>
  <c r="AR92" i="137"/>
  <c r="AR90" i="137" s="1"/>
  <c r="AR96" i="137" s="1"/>
  <c r="AM52" i="137"/>
  <c r="AM50" i="137" s="1"/>
  <c r="AM56" i="137" s="1"/>
  <c r="AO61" i="137"/>
  <c r="AO59" i="137" s="1"/>
  <c r="AO65" i="137" s="1"/>
  <c r="AP72" i="137"/>
  <c r="AP70" i="137" s="1"/>
  <c r="AP76" i="137" s="1"/>
  <c r="AE112" i="137"/>
  <c r="AF31" i="137"/>
  <c r="AQ81" i="137"/>
  <c r="AQ79" i="137" s="1"/>
  <c r="AQ85" i="137" s="1"/>
  <c r="AE111" i="137"/>
  <c r="AE117" i="137" s="1"/>
  <c r="V20" i="139" s="1"/>
  <c r="AE115" i="137"/>
  <c r="AZ91" i="143" l="1"/>
  <c r="AZ89" i="143" s="1"/>
  <c r="AZ95" i="143"/>
  <c r="AZ92" i="143" s="1"/>
  <c r="AZ90" i="143" s="1"/>
  <c r="AZ96" i="143" s="1"/>
  <c r="BA91" i="143" s="1"/>
  <c r="BA89" i="143" s="1"/>
  <c r="BA95" i="143" s="1"/>
  <c r="AT81" i="143"/>
  <c r="AT79" i="143" s="1"/>
  <c r="AT85" i="143" s="1"/>
  <c r="AW102" i="143"/>
  <c r="AW100" i="143" s="1"/>
  <c r="AW106" i="143" s="1"/>
  <c r="AX101" i="143" s="1"/>
  <c r="AX99" i="143" s="1"/>
  <c r="AX105" i="143" s="1"/>
  <c r="AQ62" i="143"/>
  <c r="AQ60" i="143" s="1"/>
  <c r="AQ66" i="143" s="1"/>
  <c r="AR61" i="143" s="1"/>
  <c r="AQ72" i="143"/>
  <c r="AQ70" i="143" s="1"/>
  <c r="AQ76" i="143" s="1"/>
  <c r="AR71" i="143" s="1"/>
  <c r="AR69" i="143" s="1"/>
  <c r="AR75" i="143" s="1"/>
  <c r="AR72" i="143" s="1"/>
  <c r="AR70" i="143" s="1"/>
  <c r="AR76" i="143" s="1"/>
  <c r="AS71" i="143" s="1"/>
  <c r="AS69" i="143" s="1"/>
  <c r="AS75" i="143" s="1"/>
  <c r="AS72" i="143" s="1"/>
  <c r="AS70" i="143" s="1"/>
  <c r="AS76" i="143" s="1"/>
  <c r="AT71" i="143" s="1"/>
  <c r="AT69" i="143" s="1"/>
  <c r="AT75" i="143" s="1"/>
  <c r="AR51" i="143"/>
  <c r="AQ39" i="143"/>
  <c r="AQ42" i="142"/>
  <c r="AQ40" i="142" s="1"/>
  <c r="AQ46" i="142" s="1"/>
  <c r="AT81" i="142"/>
  <c r="AT79" i="142" s="1"/>
  <c r="AT85" i="142" s="1"/>
  <c r="AV102" i="142"/>
  <c r="AV100" i="142" s="1"/>
  <c r="AV106" i="142" s="1"/>
  <c r="AP52" i="142"/>
  <c r="AP50" i="142" s="1"/>
  <c r="AP56" i="142" s="1"/>
  <c r="AQ51" i="142" s="1"/>
  <c r="AQ49" i="142" s="1"/>
  <c r="AQ55" i="142" s="1"/>
  <c r="AQ52" i="142" s="1"/>
  <c r="AQ50" i="142" s="1"/>
  <c r="AQ56" i="142" s="1"/>
  <c r="AR62" i="142"/>
  <c r="AR60" i="142" s="1"/>
  <c r="AR66" i="142" s="1"/>
  <c r="AU72" i="142"/>
  <c r="AU70" i="142" s="1"/>
  <c r="AU76" i="142" s="1"/>
  <c r="AV89" i="142"/>
  <c r="AF32" i="143"/>
  <c r="AF35" i="142"/>
  <c r="AQ71" i="138"/>
  <c r="AR81" i="138"/>
  <c r="AP61" i="138"/>
  <c r="AO51" i="138"/>
  <c r="AN39" i="138"/>
  <c r="B41" i="138"/>
  <c r="AF32" i="138"/>
  <c r="AS106" i="138"/>
  <c r="AS109" i="138"/>
  <c r="AQ71" i="137"/>
  <c r="AO62" i="137"/>
  <c r="AO60" i="137" s="1"/>
  <c r="AO66" i="137" s="1"/>
  <c r="AS91" i="137"/>
  <c r="AQ82" i="137"/>
  <c r="AQ80" i="137" s="1"/>
  <c r="AQ86" i="137" s="1"/>
  <c r="AS102" i="137"/>
  <c r="AS100" i="137" s="1"/>
  <c r="AS106" i="137" s="1"/>
  <c r="AN51" i="137"/>
  <c r="AN49" i="137" s="1"/>
  <c r="AN55" i="137" s="1"/>
  <c r="AF29" i="137"/>
  <c r="AN41" i="137"/>
  <c r="AR59" i="143" l="1"/>
  <c r="AR65" i="143" s="1"/>
  <c r="AR62" i="143" s="1"/>
  <c r="AR60" i="143" s="1"/>
  <c r="AR66" i="143" s="1"/>
  <c r="AS61" i="143" s="1"/>
  <c r="AS59" i="143" s="1"/>
  <c r="AS65" i="143" s="1"/>
  <c r="AX102" i="143"/>
  <c r="AX100" i="143" s="1"/>
  <c r="AX106" i="143" s="1"/>
  <c r="AY101" i="143" s="1"/>
  <c r="AQ45" i="143"/>
  <c r="AQ42" i="143" s="1"/>
  <c r="AQ40" i="143" s="1"/>
  <c r="AQ46" i="143" s="1"/>
  <c r="AT72" i="143"/>
  <c r="AT70" i="143" s="1"/>
  <c r="AT76" i="143" s="1"/>
  <c r="BA92" i="143"/>
  <c r="BA90" i="143" s="1"/>
  <c r="BA96" i="143" s="1"/>
  <c r="BB91" i="143" s="1"/>
  <c r="AT82" i="143"/>
  <c r="AT80" i="143" s="1"/>
  <c r="AT86" i="143" s="1"/>
  <c r="AU81" i="143" s="1"/>
  <c r="AU79" i="143" s="1"/>
  <c r="AU85" i="143" s="1"/>
  <c r="AU82" i="143" s="1"/>
  <c r="AU80" i="143" s="1"/>
  <c r="AU86" i="143" s="1"/>
  <c r="AR49" i="143"/>
  <c r="AV71" i="142"/>
  <c r="AW101" i="142"/>
  <c r="AW99" i="142" s="1"/>
  <c r="AW105" i="142" s="1"/>
  <c r="AW102" i="142" s="1"/>
  <c r="AW100" i="142" s="1"/>
  <c r="AW106" i="142" s="1"/>
  <c r="AX101" i="142" s="1"/>
  <c r="AX99" i="142" s="1"/>
  <c r="AX105" i="142" s="1"/>
  <c r="AX102" i="142" s="1"/>
  <c r="AX100" i="142" s="1"/>
  <c r="AX106" i="142" s="1"/>
  <c r="AT82" i="142"/>
  <c r="AT80" i="142" s="1"/>
  <c r="AT86" i="142" s="1"/>
  <c r="AR41" i="142"/>
  <c r="AR51" i="142"/>
  <c r="AR49" i="142" s="1"/>
  <c r="AR55" i="142" s="1"/>
  <c r="AR52" i="142" s="1"/>
  <c r="AR50" i="142" s="1"/>
  <c r="AR56" i="142" s="1"/>
  <c r="AS51" i="142" s="1"/>
  <c r="AS49" i="142" s="1"/>
  <c r="AS55" i="142" s="1"/>
  <c r="AS52" i="142" s="1"/>
  <c r="AS50" i="142" s="1"/>
  <c r="AS56" i="142" s="1"/>
  <c r="AS61" i="142"/>
  <c r="AS59" i="142" s="1"/>
  <c r="AS65" i="142" s="1"/>
  <c r="AS62" i="142" s="1"/>
  <c r="AS60" i="142" s="1"/>
  <c r="AS66" i="142" s="1"/>
  <c r="AV95" i="142"/>
  <c r="AF30" i="143"/>
  <c r="AF110" i="143"/>
  <c r="AF116" i="143" s="1"/>
  <c r="AF32" i="142"/>
  <c r="AT101" i="138"/>
  <c r="AS112" i="138"/>
  <c r="AS111" i="138"/>
  <c r="AS117" i="138" s="1"/>
  <c r="AJ21" i="139" s="1"/>
  <c r="AS115" i="138"/>
  <c r="AP59" i="138"/>
  <c r="B61" i="138"/>
  <c r="B39" i="138"/>
  <c r="AN45" i="138"/>
  <c r="AQ69" i="138"/>
  <c r="B71" i="138"/>
  <c r="B51" i="138"/>
  <c r="AO49" i="138"/>
  <c r="AF30" i="138"/>
  <c r="AF110" i="138"/>
  <c r="AF116" i="138" s="1"/>
  <c r="B81" i="138"/>
  <c r="AR79" i="138"/>
  <c r="AP61" i="137"/>
  <c r="AR81" i="137"/>
  <c r="AN39" i="137"/>
  <c r="B41" i="137"/>
  <c r="AF35" i="137"/>
  <c r="B91" i="137"/>
  <c r="AS89" i="137"/>
  <c r="AN52" i="137"/>
  <c r="AN50" i="137" s="1"/>
  <c r="AN56" i="137" s="1"/>
  <c r="AT101" i="137"/>
  <c r="B71" i="137"/>
  <c r="AQ69" i="137"/>
  <c r="AY99" i="143" l="1"/>
  <c r="AY105" i="143" s="1"/>
  <c r="AV81" i="143"/>
  <c r="AR41" i="143"/>
  <c r="AU71" i="143"/>
  <c r="AR55" i="143"/>
  <c r="AR52" i="143" s="1"/>
  <c r="AR50" i="143" s="1"/>
  <c r="AR56" i="143" s="1"/>
  <c r="BB89" i="143"/>
  <c r="AS62" i="143"/>
  <c r="AS60" i="143" s="1"/>
  <c r="AS66" i="143" s="1"/>
  <c r="AT51" i="142"/>
  <c r="AT49" i="142" s="1"/>
  <c r="AT55" i="142" s="1"/>
  <c r="AT52" i="142" s="1"/>
  <c r="AT50" i="142" s="1"/>
  <c r="AT56" i="142" s="1"/>
  <c r="AU81" i="142"/>
  <c r="AR39" i="142"/>
  <c r="AV92" i="142"/>
  <c r="AY101" i="142"/>
  <c r="AT61" i="142"/>
  <c r="AT59" i="142" s="1"/>
  <c r="AT65" i="142" s="1"/>
  <c r="AT62" i="142" s="1"/>
  <c r="AT60" i="142" s="1"/>
  <c r="AT66" i="142" s="1"/>
  <c r="AU61" i="142" s="1"/>
  <c r="AU59" i="142" s="1"/>
  <c r="AU65" i="142" s="1"/>
  <c r="AU62" i="142" s="1"/>
  <c r="AU60" i="142" s="1"/>
  <c r="AU66" i="142" s="1"/>
  <c r="AV61" i="142" s="1"/>
  <c r="AV59" i="142" s="1"/>
  <c r="AV65" i="142" s="1"/>
  <c r="AV69" i="142"/>
  <c r="AF109" i="143"/>
  <c r="AF36" i="143"/>
  <c r="AF30" i="142"/>
  <c r="AF110" i="142"/>
  <c r="AF116" i="142" s="1"/>
  <c r="B59" i="138"/>
  <c r="AP65" i="138"/>
  <c r="B79" i="138"/>
  <c r="AR85" i="138"/>
  <c r="B69" i="138"/>
  <c r="AQ75" i="138"/>
  <c r="AN42" i="138"/>
  <c r="AF109" i="138"/>
  <c r="AF36" i="138"/>
  <c r="B49" i="138"/>
  <c r="AO55" i="138"/>
  <c r="AT99" i="138"/>
  <c r="B101" i="138"/>
  <c r="AO51" i="137"/>
  <c r="AT99" i="137"/>
  <c r="B101" i="137"/>
  <c r="B39" i="137"/>
  <c r="AN45" i="137"/>
  <c r="B89" i="137"/>
  <c r="AS95" i="137"/>
  <c r="B69" i="137"/>
  <c r="AQ75" i="137"/>
  <c r="B81" i="137"/>
  <c r="AR79" i="137"/>
  <c r="AP59" i="137"/>
  <c r="B61" i="137"/>
  <c r="AF32" i="137"/>
  <c r="AT61" i="143" l="1"/>
  <c r="AU69" i="143"/>
  <c r="AR39" i="143"/>
  <c r="AS51" i="143"/>
  <c r="AV79" i="143"/>
  <c r="BB95" i="143"/>
  <c r="BB92" i="143" s="1"/>
  <c r="BB90" i="143" s="1"/>
  <c r="BB96" i="143" s="1"/>
  <c r="AY102" i="143"/>
  <c r="AY100" i="143" s="1"/>
  <c r="AY106" i="143" s="1"/>
  <c r="AV75" i="142"/>
  <c r="AV90" i="142"/>
  <c r="AR45" i="142"/>
  <c r="AV62" i="142"/>
  <c r="AV60" i="142" s="1"/>
  <c r="AV66" i="142" s="1"/>
  <c r="AW61" i="142" s="1"/>
  <c r="AW59" i="142" s="1"/>
  <c r="AW65" i="142" s="1"/>
  <c r="AW62" i="142" s="1"/>
  <c r="AW60" i="142" s="1"/>
  <c r="AW66" i="142" s="1"/>
  <c r="AX61" i="142" s="1"/>
  <c r="AX59" i="142" s="1"/>
  <c r="AX65" i="142" s="1"/>
  <c r="AY99" i="142"/>
  <c r="AU79" i="142"/>
  <c r="AU51" i="142"/>
  <c r="AF112" i="143"/>
  <c r="AG31" i="143"/>
  <c r="AF111" i="143"/>
  <c r="AF117" i="143" s="1"/>
  <c r="W21" i="144" s="1"/>
  <c r="AF115" i="143"/>
  <c r="AF109" i="142"/>
  <c r="AF36" i="142"/>
  <c r="AF112" i="138"/>
  <c r="AG31" i="138"/>
  <c r="AO52" i="138"/>
  <c r="AR82" i="138"/>
  <c r="AN40" i="138"/>
  <c r="B42" i="138"/>
  <c r="AN110" i="138"/>
  <c r="AN116" i="138" s="1"/>
  <c r="AP62" i="138"/>
  <c r="AF111" i="138"/>
  <c r="AF117" i="138" s="1"/>
  <c r="W21" i="139" s="1"/>
  <c r="AF115" i="138"/>
  <c r="B99" i="138"/>
  <c r="AT105" i="138"/>
  <c r="AQ72" i="138"/>
  <c r="AN42" i="137"/>
  <c r="B45" i="137"/>
  <c r="AQ72" i="137"/>
  <c r="B75" i="137"/>
  <c r="AF30" i="137"/>
  <c r="AF110" i="137"/>
  <c r="AF116" i="137" s="1"/>
  <c r="B99" i="137"/>
  <c r="AT105" i="137"/>
  <c r="AS92" i="137"/>
  <c r="B95" i="137"/>
  <c r="B51" i="137"/>
  <c r="AO49" i="137"/>
  <c r="B59" i="137"/>
  <c r="AP65" i="137"/>
  <c r="B79" i="137"/>
  <c r="AR85" i="137"/>
  <c r="AZ101" i="143" l="1"/>
  <c r="AU75" i="143"/>
  <c r="AU72" i="143" s="1"/>
  <c r="AS49" i="143"/>
  <c r="AR45" i="143"/>
  <c r="AR42" i="143" s="1"/>
  <c r="BC91" i="143"/>
  <c r="AV85" i="143"/>
  <c r="AV82" i="143" s="1"/>
  <c r="AV80" i="143" s="1"/>
  <c r="AV86" i="143" s="1"/>
  <c r="AW81" i="143" s="1"/>
  <c r="AT59" i="143"/>
  <c r="AX62" i="142"/>
  <c r="AX60" i="142" s="1"/>
  <c r="AX66" i="142" s="1"/>
  <c r="AY61" i="142" s="1"/>
  <c r="AY59" i="142" s="1"/>
  <c r="AY65" i="142" s="1"/>
  <c r="AR42" i="142"/>
  <c r="AU49" i="142"/>
  <c r="AU85" i="142"/>
  <c r="AV96" i="142"/>
  <c r="AY105" i="142"/>
  <c r="AV72" i="142"/>
  <c r="AG29" i="143"/>
  <c r="AF112" i="142"/>
  <c r="AG31" i="142"/>
  <c r="AF111" i="142"/>
  <c r="AF117" i="142" s="1"/>
  <c r="W20" i="144" s="1"/>
  <c r="AF115" i="142"/>
  <c r="B40" i="138"/>
  <c r="AN109" i="138"/>
  <c r="AN46" i="138"/>
  <c r="AN112" i="138" s="1"/>
  <c r="AR80" i="138"/>
  <c r="B82" i="138"/>
  <c r="AR110" i="138"/>
  <c r="AR116" i="138" s="1"/>
  <c r="AO50" i="138"/>
  <c r="B52" i="138"/>
  <c r="AO110" i="138"/>
  <c r="AO116" i="138" s="1"/>
  <c r="AQ70" i="138"/>
  <c r="B72" i="138"/>
  <c r="AQ110" i="138"/>
  <c r="AQ116" i="138" s="1"/>
  <c r="AP60" i="138"/>
  <c r="B62" i="138"/>
  <c r="AP110" i="138"/>
  <c r="AP116" i="138" s="1"/>
  <c r="AG29" i="138"/>
  <c r="AT102" i="138"/>
  <c r="AQ70" i="137"/>
  <c r="B72" i="137"/>
  <c r="AQ110" i="137"/>
  <c r="AQ116" i="137" s="1"/>
  <c r="AP62" i="137"/>
  <c r="B65" i="137"/>
  <c r="AS90" i="137"/>
  <c r="B92" i="137"/>
  <c r="AS110" i="137"/>
  <c r="AS116" i="137" s="1"/>
  <c r="AT102" i="137"/>
  <c r="B105" i="137"/>
  <c r="AR82" i="137"/>
  <c r="B85" i="137"/>
  <c r="AF109" i="137"/>
  <c r="AF36" i="137"/>
  <c r="AN40" i="137"/>
  <c r="B42" i="137"/>
  <c r="AN110" i="137"/>
  <c r="AN116" i="137" s="1"/>
  <c r="B49" i="137"/>
  <c r="AO55" i="137"/>
  <c r="AR40" i="143" l="1"/>
  <c r="AT65" i="143"/>
  <c r="AS55" i="143"/>
  <c r="AS52" i="143" s="1"/>
  <c r="AU70" i="143"/>
  <c r="AW79" i="143"/>
  <c r="AZ99" i="143"/>
  <c r="BC89" i="143"/>
  <c r="B91" i="143"/>
  <c r="AU82" i="142"/>
  <c r="AV70" i="142"/>
  <c r="AU55" i="142"/>
  <c r="AY102" i="142"/>
  <c r="AR40" i="142"/>
  <c r="AW91" i="142"/>
  <c r="AY62" i="142"/>
  <c r="AY60" i="142" s="1"/>
  <c r="AY66" i="142"/>
  <c r="AZ61" i="142" s="1"/>
  <c r="AZ59" i="142" s="1"/>
  <c r="AZ65" i="142" s="1"/>
  <c r="AZ62" i="142" s="1"/>
  <c r="AZ60" i="142" s="1"/>
  <c r="AZ66" i="142" s="1"/>
  <c r="AG35" i="143"/>
  <c r="AG29" i="142"/>
  <c r="B50" i="138"/>
  <c r="AO109" i="138"/>
  <c r="AO56" i="138"/>
  <c r="AO112" i="138" s="1"/>
  <c r="B60" i="138"/>
  <c r="AP109" i="138"/>
  <c r="AP66" i="138"/>
  <c r="AP112" i="138" s="1"/>
  <c r="B80" i="138"/>
  <c r="AR109" i="138"/>
  <c r="AR86" i="138"/>
  <c r="AR112" i="138" s="1"/>
  <c r="AT100" i="138"/>
  <c r="B102" i="138"/>
  <c r="AT110" i="138"/>
  <c r="B70" i="138"/>
  <c r="AQ109" i="138"/>
  <c r="AQ76" i="138"/>
  <c r="AQ112" i="138" s="1"/>
  <c r="AN111" i="138"/>
  <c r="AN117" i="138" s="1"/>
  <c r="AE21" i="139" s="1"/>
  <c r="AN115" i="138"/>
  <c r="AG35" i="138"/>
  <c r="AO52" i="137"/>
  <c r="B55" i="137"/>
  <c r="AF111" i="137"/>
  <c r="AF117" i="137" s="1"/>
  <c r="W20" i="139" s="1"/>
  <c r="AF115" i="137"/>
  <c r="B90" i="137"/>
  <c r="AS109" i="137"/>
  <c r="AS96" i="137"/>
  <c r="AR80" i="137"/>
  <c r="B82" i="137"/>
  <c r="AR110" i="137"/>
  <c r="AR116" i="137" s="1"/>
  <c r="AP60" i="137"/>
  <c r="B62" i="137"/>
  <c r="AP110" i="137"/>
  <c r="AP116" i="137" s="1"/>
  <c r="B40" i="137"/>
  <c r="AN109" i="137"/>
  <c r="AN46" i="137"/>
  <c r="AT100" i="137"/>
  <c r="B102" i="137"/>
  <c r="AT110" i="137"/>
  <c r="AF112" i="137"/>
  <c r="AG31" i="137"/>
  <c r="B70" i="137"/>
  <c r="AQ109" i="137"/>
  <c r="AQ76" i="137"/>
  <c r="AU76" i="143" l="1"/>
  <c r="AV71" i="143" s="1"/>
  <c r="B89" i="143"/>
  <c r="BC95" i="143"/>
  <c r="AS50" i="143"/>
  <c r="AT62" i="143"/>
  <c r="AZ105" i="143"/>
  <c r="AW85" i="143"/>
  <c r="AW82" i="143" s="1"/>
  <c r="AR46" i="143"/>
  <c r="AS41" i="143" s="1"/>
  <c r="AY100" i="142"/>
  <c r="AW89" i="142"/>
  <c r="AV76" i="142"/>
  <c r="AU52" i="142"/>
  <c r="AR46" i="142"/>
  <c r="AU80" i="142"/>
  <c r="AG32" i="143"/>
  <c r="AG35" i="142"/>
  <c r="AP111" i="138"/>
  <c r="AP117" i="138" s="1"/>
  <c r="AG21" i="139" s="1"/>
  <c r="AP115" i="138"/>
  <c r="AQ111" i="138"/>
  <c r="AQ117" i="138" s="1"/>
  <c r="AH21" i="139" s="1"/>
  <c r="AQ115" i="138"/>
  <c r="AG32" i="138"/>
  <c r="AT116" i="138"/>
  <c r="B100" i="138"/>
  <c r="AT109" i="138"/>
  <c r="AT106" i="138"/>
  <c r="AT112" i="138" s="1"/>
  <c r="AO111" i="138"/>
  <c r="AO117" i="138" s="1"/>
  <c r="AF21" i="139" s="1"/>
  <c r="AO115" i="138"/>
  <c r="AR111" i="138"/>
  <c r="AR117" i="138" s="1"/>
  <c r="AI21" i="139" s="1"/>
  <c r="AR115" i="138"/>
  <c r="AN111" i="137"/>
  <c r="AN117" i="137" s="1"/>
  <c r="AE20" i="139" s="1"/>
  <c r="AN115" i="137"/>
  <c r="AS112" i="137"/>
  <c r="B96" i="137"/>
  <c r="AG29" i="137"/>
  <c r="B60" i="137"/>
  <c r="AP109" i="137"/>
  <c r="AP66" i="137"/>
  <c r="AT116" i="137"/>
  <c r="AQ112" i="137"/>
  <c r="B76" i="137"/>
  <c r="B100" i="137"/>
  <c r="AT109" i="137"/>
  <c r="AT106" i="137"/>
  <c r="AS115" i="137"/>
  <c r="AS111" i="137"/>
  <c r="AS117" i="137" s="1"/>
  <c r="AJ20" i="139" s="1"/>
  <c r="AQ111" i="137"/>
  <c r="AQ117" i="137" s="1"/>
  <c r="AH20" i="139" s="1"/>
  <c r="AQ115" i="137"/>
  <c r="AN112" i="137"/>
  <c r="B46" i="137"/>
  <c r="B80" i="137"/>
  <c r="AR109" i="137"/>
  <c r="AR86" i="137"/>
  <c r="AO50" i="137"/>
  <c r="B52" i="137"/>
  <c r="AO110" i="137"/>
  <c r="AO116" i="137" s="1"/>
  <c r="AS39" i="143" l="1"/>
  <c r="AZ102" i="143"/>
  <c r="AS56" i="143"/>
  <c r="BC92" i="143"/>
  <c r="AW80" i="143"/>
  <c r="AT60" i="143"/>
  <c r="AV69" i="143"/>
  <c r="AW71" i="142"/>
  <c r="AU50" i="142"/>
  <c r="AU86" i="142"/>
  <c r="AW95" i="142"/>
  <c r="AS41" i="142"/>
  <c r="AY106" i="142"/>
  <c r="AG30" i="143"/>
  <c r="AG110" i="143"/>
  <c r="AG32" i="142"/>
  <c r="AG30" i="138"/>
  <c r="AG110" i="138"/>
  <c r="AT111" i="138"/>
  <c r="AT115" i="138"/>
  <c r="AP111" i="137"/>
  <c r="AP117" i="137" s="1"/>
  <c r="AG20" i="139" s="1"/>
  <c r="AP115" i="137"/>
  <c r="AT115" i="137"/>
  <c r="AT111" i="137"/>
  <c r="AG35" i="137"/>
  <c r="AT112" i="137"/>
  <c r="B106" i="137"/>
  <c r="AR115" i="137"/>
  <c r="AR111" i="137"/>
  <c r="AR117" i="137" s="1"/>
  <c r="AI20" i="139" s="1"/>
  <c r="B50" i="137"/>
  <c r="AO109" i="137"/>
  <c r="AO56" i="137"/>
  <c r="AR112" i="137"/>
  <c r="B86" i="137"/>
  <c r="AP112" i="137"/>
  <c r="B66" i="137"/>
  <c r="BC90" i="143" l="1"/>
  <c r="B92" i="143"/>
  <c r="AV75" i="143"/>
  <c r="AV72" i="143" s="1"/>
  <c r="AT51" i="143"/>
  <c r="AZ100" i="143"/>
  <c r="AT66" i="143"/>
  <c r="AU61" i="143" s="1"/>
  <c r="AW86" i="143"/>
  <c r="AX81" i="143" s="1"/>
  <c r="AS45" i="143"/>
  <c r="AS42" i="143" s="1"/>
  <c r="AV81" i="142"/>
  <c r="AZ101" i="142"/>
  <c r="AU56" i="142"/>
  <c r="AS39" i="142"/>
  <c r="AW69" i="142"/>
  <c r="AW92" i="142"/>
  <c r="AG116" i="143"/>
  <c r="AG109" i="143"/>
  <c r="AG36" i="143"/>
  <c r="AG30" i="142"/>
  <c r="AG110" i="142"/>
  <c r="AT117" i="138"/>
  <c r="AK21" i="139" s="1"/>
  <c r="AG116" i="138"/>
  <c r="AG109" i="138"/>
  <c r="AG36" i="138"/>
  <c r="AO112" i="137"/>
  <c r="B56" i="137"/>
  <c r="AG32" i="137"/>
  <c r="AO111" i="137"/>
  <c r="AO117" i="137" s="1"/>
  <c r="AF20" i="139" s="1"/>
  <c r="AO115" i="137"/>
  <c r="AT117" i="137"/>
  <c r="AZ106" i="143" l="1"/>
  <c r="AT49" i="143"/>
  <c r="AS40" i="143"/>
  <c r="AX79" i="143"/>
  <c r="AV70" i="143"/>
  <c r="AU59" i="143"/>
  <c r="B90" i="143"/>
  <c r="BC96" i="143"/>
  <c r="AS45" i="142"/>
  <c r="AV51" i="142"/>
  <c r="AW90" i="142"/>
  <c r="AZ99" i="142"/>
  <c r="AW75" i="142"/>
  <c r="AV79" i="142"/>
  <c r="AK20" i="139"/>
  <c r="AG112" i="143"/>
  <c r="AH31" i="143"/>
  <c r="AG111" i="143"/>
  <c r="AG115" i="143"/>
  <c r="AG116" i="142"/>
  <c r="AG109" i="142"/>
  <c r="AG36" i="142"/>
  <c r="AG112" i="138"/>
  <c r="AH31" i="138"/>
  <c r="AG111" i="138"/>
  <c r="AG115" i="138"/>
  <c r="AG30" i="137"/>
  <c r="AG110" i="137"/>
  <c r="AU65" i="143" l="1"/>
  <c r="AU62" i="143" s="1"/>
  <c r="AX85" i="143"/>
  <c r="AX82" i="143" s="1"/>
  <c r="BA101" i="143"/>
  <c r="AS46" i="143"/>
  <c r="AT41" i="143" s="1"/>
  <c r="AT55" i="143"/>
  <c r="AV76" i="143"/>
  <c r="AW71" i="143" s="1"/>
  <c r="AZ105" i="142"/>
  <c r="AW96" i="142"/>
  <c r="AV85" i="142"/>
  <c r="AV49" i="142"/>
  <c r="AW72" i="142"/>
  <c r="AS42" i="142"/>
  <c r="AG117" i="143"/>
  <c r="X21" i="144" s="1"/>
  <c r="AH29" i="143"/>
  <c r="AG112" i="142"/>
  <c r="AH31" i="142"/>
  <c r="AG111" i="142"/>
  <c r="AG115" i="142"/>
  <c r="AG117" i="138"/>
  <c r="X21" i="139" s="1"/>
  <c r="AH29" i="138"/>
  <c r="AG116" i="137"/>
  <c r="AG109" i="137"/>
  <c r="AG36" i="137"/>
  <c r="AT39" i="143" l="1"/>
  <c r="AW69" i="143"/>
  <c r="BA99" i="143"/>
  <c r="AX80" i="143"/>
  <c r="AT52" i="143"/>
  <c r="AU60" i="143"/>
  <c r="AV55" i="142"/>
  <c r="AV82" i="142"/>
  <c r="AS40" i="142"/>
  <c r="AX91" i="142"/>
  <c r="AW70" i="142"/>
  <c r="AZ102" i="142"/>
  <c r="AH35" i="143"/>
  <c r="AG117" i="142"/>
  <c r="X20" i="144" s="1"/>
  <c r="AH29" i="142"/>
  <c r="AH35" i="138"/>
  <c r="AG111" i="137"/>
  <c r="AG115" i="137"/>
  <c r="AG112" i="137"/>
  <c r="AH31" i="137"/>
  <c r="AX86" i="143" l="1"/>
  <c r="AY81" i="143" s="1"/>
  <c r="BA105" i="143"/>
  <c r="BA102" i="143" s="1"/>
  <c r="AU66" i="143"/>
  <c r="AV61" i="143" s="1"/>
  <c r="AW75" i="143"/>
  <c r="AW72" i="143" s="1"/>
  <c r="AT50" i="143"/>
  <c r="AT45" i="143"/>
  <c r="AS46" i="142"/>
  <c r="AV80" i="142"/>
  <c r="AZ100" i="142"/>
  <c r="AW76" i="142"/>
  <c r="AX89" i="142"/>
  <c r="AV52" i="142"/>
  <c r="AH32" i="143"/>
  <c r="AH35" i="142"/>
  <c r="AH32" i="138"/>
  <c r="AH29" i="137"/>
  <c r="AG117" i="137"/>
  <c r="BA100" i="143" l="1"/>
  <c r="AW70" i="143"/>
  <c r="AV59" i="143"/>
  <c r="AT42" i="143"/>
  <c r="AT56" i="143"/>
  <c r="AU51" i="143" s="1"/>
  <c r="AY79" i="143"/>
  <c r="AZ106" i="142"/>
  <c r="AX71" i="142"/>
  <c r="AV50" i="142"/>
  <c r="AV86" i="142"/>
  <c r="AT41" i="142"/>
  <c r="AX95" i="142"/>
  <c r="X20" i="139"/>
  <c r="AH30" i="143"/>
  <c r="AH110" i="143"/>
  <c r="AH32" i="142"/>
  <c r="AH30" i="138"/>
  <c r="AH110" i="138"/>
  <c r="AH35" i="137"/>
  <c r="AT40" i="143" l="1"/>
  <c r="AV65" i="143"/>
  <c r="AV62" i="143" s="1"/>
  <c r="AY85" i="143"/>
  <c r="AY82" i="143" s="1"/>
  <c r="AW76" i="143"/>
  <c r="AX71" i="143" s="1"/>
  <c r="AU49" i="143"/>
  <c r="BA106" i="143"/>
  <c r="AX92" i="142"/>
  <c r="AX69" i="142"/>
  <c r="AV56" i="142"/>
  <c r="AT39" i="142"/>
  <c r="AW81" i="142"/>
  <c r="BA101" i="142"/>
  <c r="AH116" i="143"/>
  <c r="AH109" i="143"/>
  <c r="AH36" i="143"/>
  <c r="AH30" i="142"/>
  <c r="AH110" i="142"/>
  <c r="AH116" i="138"/>
  <c r="AH109" i="138"/>
  <c r="AH36" i="138"/>
  <c r="AH32" i="137"/>
  <c r="BB101" i="143" l="1"/>
  <c r="AX69" i="143"/>
  <c r="AY80" i="143"/>
  <c r="AV60" i="143"/>
  <c r="AU55" i="143"/>
  <c r="AT46" i="143"/>
  <c r="AU41" i="143" s="1"/>
  <c r="AT45" i="142"/>
  <c r="AW51" i="142"/>
  <c r="BA99" i="142"/>
  <c r="AX75" i="142"/>
  <c r="AW79" i="142"/>
  <c r="AX90" i="142"/>
  <c r="AH112" i="143"/>
  <c r="AI31" i="143"/>
  <c r="AH111" i="143"/>
  <c r="AH115" i="143"/>
  <c r="AH116" i="142"/>
  <c r="AH109" i="142"/>
  <c r="AH36" i="142"/>
  <c r="AH112" i="138"/>
  <c r="AI31" i="138"/>
  <c r="AH111" i="138"/>
  <c r="AH115" i="138"/>
  <c r="AH30" i="137"/>
  <c r="AH110" i="137"/>
  <c r="AV66" i="143" l="1"/>
  <c r="AW61" i="143" s="1"/>
  <c r="AY86" i="143"/>
  <c r="AZ81" i="143" s="1"/>
  <c r="AU39" i="143"/>
  <c r="AX75" i="143"/>
  <c r="AU52" i="143"/>
  <c r="BB99" i="143"/>
  <c r="AX72" i="142"/>
  <c r="BA105" i="142"/>
  <c r="AX96" i="142"/>
  <c r="AW49" i="142"/>
  <c r="AW85" i="142"/>
  <c r="AT42" i="142"/>
  <c r="AH117" i="143"/>
  <c r="Y21" i="144" s="1"/>
  <c r="AI29" i="143"/>
  <c r="AH112" i="142"/>
  <c r="AI31" i="142"/>
  <c r="AH111" i="142"/>
  <c r="AH115" i="142"/>
  <c r="AH117" i="138"/>
  <c r="Y21" i="139" s="1"/>
  <c r="AI29" i="138"/>
  <c r="AH116" i="137"/>
  <c r="AH109" i="137"/>
  <c r="AH36" i="137"/>
  <c r="AX72" i="143" l="1"/>
  <c r="AU45" i="143"/>
  <c r="BB105" i="143"/>
  <c r="BB102" i="143" s="1"/>
  <c r="AZ79" i="143"/>
  <c r="AU50" i="143"/>
  <c r="AW59" i="143"/>
  <c r="AW55" i="142"/>
  <c r="AY91" i="142"/>
  <c r="AT40" i="142"/>
  <c r="BA102" i="142"/>
  <c r="AW82" i="142"/>
  <c r="AX70" i="142"/>
  <c r="AI35" i="143"/>
  <c r="AH117" i="142"/>
  <c r="Y20" i="144" s="1"/>
  <c r="AI29" i="142"/>
  <c r="AI35" i="138"/>
  <c r="AH112" i="137"/>
  <c r="AI31" i="137"/>
  <c r="AH111" i="137"/>
  <c r="AH115" i="137"/>
  <c r="BB100" i="143" l="1"/>
  <c r="AZ85" i="143"/>
  <c r="AW65" i="143"/>
  <c r="AU42" i="143"/>
  <c r="AU56" i="143"/>
  <c r="AV51" i="143" s="1"/>
  <c r="AX70" i="143"/>
  <c r="AT46" i="142"/>
  <c r="AX76" i="142"/>
  <c r="AW80" i="142"/>
  <c r="BA100" i="142"/>
  <c r="AY89" i="142"/>
  <c r="AW52" i="142"/>
  <c r="AI32" i="143"/>
  <c r="AI35" i="142"/>
  <c r="AI32" i="138"/>
  <c r="AH117" i="137"/>
  <c r="AI29" i="137"/>
  <c r="AU40" i="143" l="1"/>
  <c r="AW62" i="143"/>
  <c r="BB106" i="143"/>
  <c r="AX76" i="143"/>
  <c r="AY71" i="143" s="1"/>
  <c r="AY69" i="143" s="1"/>
  <c r="AZ82" i="143"/>
  <c r="AV49" i="143"/>
  <c r="AW86" i="142"/>
  <c r="BA106" i="142"/>
  <c r="AW50" i="142"/>
  <c r="AY71" i="142"/>
  <c r="AY95" i="142"/>
  <c r="AU41" i="142"/>
  <c r="Y20" i="139"/>
  <c r="AI30" i="143"/>
  <c r="AI110" i="143"/>
  <c r="AI32" i="142"/>
  <c r="AI30" i="138"/>
  <c r="AI110" i="138"/>
  <c r="AI35" i="137"/>
  <c r="AY75" i="143" l="1"/>
  <c r="AY72" i="143" s="1"/>
  <c r="BC101" i="143"/>
  <c r="AW60" i="143"/>
  <c r="AV55" i="143"/>
  <c r="AV52" i="143" s="1"/>
  <c r="AZ80" i="143"/>
  <c r="AU46" i="143"/>
  <c r="AY69" i="142"/>
  <c r="AW56" i="142"/>
  <c r="AU39" i="142"/>
  <c r="AY92" i="142"/>
  <c r="BB101" i="142"/>
  <c r="AX81" i="142"/>
  <c r="AI116" i="143"/>
  <c r="AI109" i="143"/>
  <c r="AI36" i="143"/>
  <c r="AI30" i="142"/>
  <c r="AI110" i="142"/>
  <c r="AI116" i="138"/>
  <c r="AI109" i="138"/>
  <c r="AI36" i="138"/>
  <c r="AI32" i="137"/>
  <c r="AV50" i="143" l="1"/>
  <c r="AW66" i="143"/>
  <c r="AX61" i="143" s="1"/>
  <c r="AX59" i="143" s="1"/>
  <c r="AV41" i="143"/>
  <c r="AV39" i="143" s="1"/>
  <c r="AV45" i="143"/>
  <c r="BC99" i="143"/>
  <c r="B101" i="143"/>
  <c r="AZ86" i="143"/>
  <c r="AY70" i="143"/>
  <c r="AY90" i="142"/>
  <c r="AU45" i="142"/>
  <c r="AX79" i="142"/>
  <c r="AX51" i="142"/>
  <c r="AX49" i="142" s="1"/>
  <c r="BB99" i="142"/>
  <c r="B101" i="142"/>
  <c r="AY75" i="142"/>
  <c r="AI112" i="143"/>
  <c r="AJ31" i="143"/>
  <c r="AI111" i="143"/>
  <c r="AI115" i="143"/>
  <c r="AI116" i="142"/>
  <c r="AI109" i="142"/>
  <c r="AI36" i="142"/>
  <c r="AI112" i="138"/>
  <c r="AJ31" i="138"/>
  <c r="AI111" i="138"/>
  <c r="AI115" i="138"/>
  <c r="AI30" i="137"/>
  <c r="AI110" i="137"/>
  <c r="AX65" i="143" l="1"/>
  <c r="B99" i="143"/>
  <c r="BC105" i="143"/>
  <c r="BC102" i="143" s="1"/>
  <c r="AV42" i="143"/>
  <c r="AV40" i="143" s="1"/>
  <c r="AV46" i="143" s="1"/>
  <c r="AY76" i="143"/>
  <c r="AZ71" i="143" s="1"/>
  <c r="AZ69" i="143" s="1"/>
  <c r="AZ75" i="143" s="1"/>
  <c r="BA81" i="143"/>
  <c r="BA79" i="143" s="1"/>
  <c r="BA85" i="143" s="1"/>
  <c r="AV56" i="143"/>
  <c r="AW51" i="143" s="1"/>
  <c r="AW49" i="143" s="1"/>
  <c r="AW55" i="143" s="1"/>
  <c r="AW52" i="143" s="1"/>
  <c r="AU42" i="142"/>
  <c r="AY72" i="142"/>
  <c r="AX55" i="142"/>
  <c r="AX85" i="142"/>
  <c r="BB105" i="142"/>
  <c r="B99" i="142"/>
  <c r="AY96" i="142"/>
  <c r="AI117" i="143"/>
  <c r="Z21" i="144" s="1"/>
  <c r="AJ29" i="143"/>
  <c r="AI112" i="142"/>
  <c r="AJ31" i="142"/>
  <c r="AI111" i="142"/>
  <c r="AI115" i="142"/>
  <c r="AI117" i="138"/>
  <c r="Z21" i="139" s="1"/>
  <c r="AJ29" i="138"/>
  <c r="AI116" i="137"/>
  <c r="AI109" i="137"/>
  <c r="AI36" i="137"/>
  <c r="BA82" i="143" l="1"/>
  <c r="AW41" i="143"/>
  <c r="AW39" i="143" s="1"/>
  <c r="AW45" i="143" s="1"/>
  <c r="AZ72" i="143"/>
  <c r="AZ70" i="143" s="1"/>
  <c r="AZ76" i="143" s="1"/>
  <c r="BA71" i="143" s="1"/>
  <c r="BC100" i="143"/>
  <c r="B102" i="143"/>
  <c r="BC110" i="143"/>
  <c r="BC116" i="143" s="1"/>
  <c r="AW50" i="143"/>
  <c r="AX62" i="143"/>
  <c r="AX82" i="142"/>
  <c r="AY70" i="142"/>
  <c r="AX52" i="142"/>
  <c r="AZ91" i="142"/>
  <c r="BB102" i="142"/>
  <c r="B105" i="142"/>
  <c r="AU40" i="142"/>
  <c r="AJ35" i="143"/>
  <c r="AI117" i="142"/>
  <c r="Z20" i="144" s="1"/>
  <c r="AJ29" i="142"/>
  <c r="AJ35" i="138"/>
  <c r="AI112" i="137"/>
  <c r="AJ31" i="137"/>
  <c r="AI111" i="137"/>
  <c r="AI115" i="137"/>
  <c r="BA69" i="143" l="1"/>
  <c r="B71" i="143"/>
  <c r="BC106" i="143"/>
  <c r="B100" i="143"/>
  <c r="BC109" i="143"/>
  <c r="AW42" i="143"/>
  <c r="AW40" i="143" s="1"/>
  <c r="AW46" i="143" s="1"/>
  <c r="AX60" i="143"/>
  <c r="AW56" i="143"/>
  <c r="BA80" i="143"/>
  <c r="AZ89" i="142"/>
  <c r="AX50" i="142"/>
  <c r="AU46" i="142"/>
  <c r="AY76" i="142"/>
  <c r="BB100" i="142"/>
  <c r="B102" i="142"/>
  <c r="AX80" i="142"/>
  <c r="AJ32" i="143"/>
  <c r="AJ35" i="142"/>
  <c r="AJ32" i="138"/>
  <c r="AI117" i="137"/>
  <c r="AJ29" i="137"/>
  <c r="AX41" i="143" l="1"/>
  <c r="BC111" i="143"/>
  <c r="BC117" i="143" s="1"/>
  <c r="AT21" i="144" s="1"/>
  <c r="BC115" i="143"/>
  <c r="BA86" i="143"/>
  <c r="AX51" i="143"/>
  <c r="AX49" i="143" s="1"/>
  <c r="AX55" i="143" s="1"/>
  <c r="AX52" i="143" s="1"/>
  <c r="AX50" i="143" s="1"/>
  <c r="AX56" i="143" s="1"/>
  <c r="BD101" i="143"/>
  <c r="BC112" i="143"/>
  <c r="AX66" i="143"/>
  <c r="AY61" i="143" s="1"/>
  <c r="AY59" i="143" s="1"/>
  <c r="AY65" i="143" s="1"/>
  <c r="BA75" i="143"/>
  <c r="BA72" i="143" s="1"/>
  <c r="B69" i="143"/>
  <c r="AV41" i="142"/>
  <c r="AZ71" i="142"/>
  <c r="AX86" i="142"/>
  <c r="AX56" i="142"/>
  <c r="BB106" i="142"/>
  <c r="B100" i="142"/>
  <c r="AZ95" i="142"/>
  <c r="Z20" i="139"/>
  <c r="AJ30" i="143"/>
  <c r="AJ110" i="143"/>
  <c r="AJ32" i="142"/>
  <c r="AJ30" i="138"/>
  <c r="AJ110" i="138"/>
  <c r="AJ35" i="137"/>
  <c r="AY51" i="143" l="1"/>
  <c r="AX39" i="143"/>
  <c r="B41" i="143"/>
  <c r="BA70" i="143"/>
  <c r="B72" i="143"/>
  <c r="BA110" i="143"/>
  <c r="BA116" i="143" s="1"/>
  <c r="BB81" i="143"/>
  <c r="AY62" i="143"/>
  <c r="AY60" i="143" s="1"/>
  <c r="AY66" i="143" s="1"/>
  <c r="BD99" i="143"/>
  <c r="AY81" i="142"/>
  <c r="AY51" i="142"/>
  <c r="AZ92" i="142"/>
  <c r="AZ69" i="142"/>
  <c r="BC101" i="142"/>
  <c r="BC99" i="142" s="1"/>
  <c r="BC105" i="142" s="1"/>
  <c r="BC102" i="142" s="1"/>
  <c r="BC100" i="142" s="1"/>
  <c r="BC106" i="142" s="1"/>
  <c r="B106" i="142"/>
  <c r="AV39" i="142"/>
  <c r="AJ116" i="143"/>
  <c r="AJ109" i="143"/>
  <c r="AJ36" i="143"/>
  <c r="AJ30" i="142"/>
  <c r="AJ110" i="142"/>
  <c r="AJ116" i="138"/>
  <c r="AJ109" i="138"/>
  <c r="AJ36" i="138"/>
  <c r="AJ32" i="137"/>
  <c r="BD105" i="143" l="1"/>
  <c r="BA76" i="143"/>
  <c r="BA112" i="143" s="1"/>
  <c r="B70" i="143"/>
  <c r="BA109" i="143"/>
  <c r="AZ61" i="143"/>
  <c r="B39" i="143"/>
  <c r="AX45" i="143"/>
  <c r="BB79" i="143"/>
  <c r="B81" i="143"/>
  <c r="AY49" i="143"/>
  <c r="B51" i="143"/>
  <c r="AY49" i="142"/>
  <c r="B51" i="142"/>
  <c r="AZ90" i="142"/>
  <c r="AV45" i="142"/>
  <c r="AZ75" i="142"/>
  <c r="BD101" i="142"/>
  <c r="AY79" i="142"/>
  <c r="AJ111" i="143"/>
  <c r="AJ115" i="143"/>
  <c r="AJ112" i="143"/>
  <c r="AK31" i="143"/>
  <c r="AJ116" i="142"/>
  <c r="AJ109" i="142"/>
  <c r="AJ36" i="142"/>
  <c r="AJ112" i="138"/>
  <c r="AK31" i="138"/>
  <c r="AJ111" i="138"/>
  <c r="AJ115" i="138"/>
  <c r="AJ30" i="137"/>
  <c r="AJ110" i="137"/>
  <c r="BA115" i="143" l="1"/>
  <c r="BA111" i="143"/>
  <c r="BA117" i="143" s="1"/>
  <c r="AR21" i="144" s="1"/>
  <c r="B49" i="143"/>
  <c r="AY55" i="143"/>
  <c r="AX42" i="143"/>
  <c r="BD102" i="143"/>
  <c r="AZ59" i="143"/>
  <c r="B61" i="143"/>
  <c r="B79" i="143"/>
  <c r="BB85" i="143"/>
  <c r="BB82" i="143" s="1"/>
  <c r="AZ72" i="142"/>
  <c r="AV42" i="142"/>
  <c r="AY85" i="142"/>
  <c r="AZ96" i="142"/>
  <c r="BD99" i="142"/>
  <c r="AY55" i="142"/>
  <c r="B49" i="142"/>
  <c r="AK29" i="143"/>
  <c r="AJ117" i="143"/>
  <c r="AA21" i="144" s="1"/>
  <c r="AJ111" i="142"/>
  <c r="AJ115" i="142"/>
  <c r="AJ112" i="142"/>
  <c r="AK31" i="142"/>
  <c r="AJ117" i="138"/>
  <c r="AA21" i="139" s="1"/>
  <c r="AK29" i="138"/>
  <c r="AJ116" i="137"/>
  <c r="AJ109" i="137"/>
  <c r="AJ36" i="137"/>
  <c r="BD100" i="143" l="1"/>
  <c r="BD110" i="143"/>
  <c r="BD116" i="143" s="1"/>
  <c r="AX40" i="143"/>
  <c r="B42" i="143"/>
  <c r="AX110" i="143"/>
  <c r="AX116" i="143" s="1"/>
  <c r="AY52" i="143"/>
  <c r="BB80" i="143"/>
  <c r="B82" i="143"/>
  <c r="BB110" i="143"/>
  <c r="BB116" i="143" s="1"/>
  <c r="B59" i="143"/>
  <c r="AZ65" i="143"/>
  <c r="AY82" i="142"/>
  <c r="AY52" i="142"/>
  <c r="B55" i="142"/>
  <c r="BD105" i="142"/>
  <c r="AV40" i="142"/>
  <c r="BA91" i="142"/>
  <c r="BA89" i="142" s="1"/>
  <c r="BA95" i="142" s="1"/>
  <c r="AZ70" i="142"/>
  <c r="B61" i="142"/>
  <c r="AK35" i="143"/>
  <c r="AK29" i="142"/>
  <c r="AJ117" i="142"/>
  <c r="AA20" i="144" s="1"/>
  <c r="AK35" i="138"/>
  <c r="AJ115" i="137"/>
  <c r="AJ111" i="137"/>
  <c r="AJ112" i="137"/>
  <c r="AK31" i="137"/>
  <c r="BB86" i="143" l="1"/>
  <c r="BB112" i="143" s="1"/>
  <c r="B80" i="143"/>
  <c r="BB109" i="143"/>
  <c r="AY50" i="143"/>
  <c r="B52" i="143"/>
  <c r="AY110" i="143"/>
  <c r="AY116" i="143" s="1"/>
  <c r="AZ62" i="143"/>
  <c r="B40" i="143"/>
  <c r="AX109" i="143"/>
  <c r="AX46" i="143"/>
  <c r="AX112" i="143" s="1"/>
  <c r="BD109" i="143"/>
  <c r="BD106" i="143"/>
  <c r="BD112" i="143" s="1"/>
  <c r="BD102" i="142"/>
  <c r="AV46" i="142"/>
  <c r="AZ76" i="142"/>
  <c r="AY50" i="142"/>
  <c r="B52" i="142"/>
  <c r="AY110" i="142"/>
  <c r="AY116" i="142" s="1"/>
  <c r="BA92" i="142"/>
  <c r="BA90" i="142" s="1"/>
  <c r="BA96" i="142" s="1"/>
  <c r="BB91" i="142" s="1"/>
  <c r="BB89" i="142" s="1"/>
  <c r="BB95" i="142" s="1"/>
  <c r="AY80" i="142"/>
  <c r="B59" i="142"/>
  <c r="AK32" i="143"/>
  <c r="AK35" i="142"/>
  <c r="AK32" i="138"/>
  <c r="AK29" i="137"/>
  <c r="AJ117" i="137"/>
  <c r="AZ60" i="143" l="1"/>
  <c r="B62" i="143"/>
  <c r="AZ110" i="143"/>
  <c r="AZ116" i="143" s="1"/>
  <c r="BD115" i="143"/>
  <c r="BD111" i="143"/>
  <c r="BD117" i="143" s="1"/>
  <c r="AU21" i="144" s="1"/>
  <c r="B50" i="143"/>
  <c r="AY109" i="143"/>
  <c r="AY56" i="143"/>
  <c r="AY112" i="143" s="1"/>
  <c r="BB111" i="143"/>
  <c r="BB117" i="143" s="1"/>
  <c r="AS21" i="144" s="1"/>
  <c r="BB115" i="143"/>
  <c r="AX111" i="143"/>
  <c r="AX117" i="143" s="1"/>
  <c r="AO21" i="144" s="1"/>
  <c r="AX115" i="143"/>
  <c r="BB92" i="142"/>
  <c r="BB90" i="142" s="1"/>
  <c r="BB96" i="142" s="1"/>
  <c r="AY56" i="142"/>
  <c r="B50" i="142"/>
  <c r="AY109" i="142"/>
  <c r="BA71" i="142"/>
  <c r="AY86" i="142"/>
  <c r="AW41" i="142"/>
  <c r="AW39" i="142" s="1"/>
  <c r="AW45" i="142" s="1"/>
  <c r="AW42" i="142" s="1"/>
  <c r="AW40" i="142" s="1"/>
  <c r="AW46" i="142" s="1"/>
  <c r="AX41" i="142" s="1"/>
  <c r="BD100" i="142"/>
  <c r="BD110" i="142"/>
  <c r="BD116" i="142" s="1"/>
  <c r="B65" i="142"/>
  <c r="AA20" i="139"/>
  <c r="AK30" i="143"/>
  <c r="AK110" i="143"/>
  <c r="AK116" i="143" s="1"/>
  <c r="AK32" i="142"/>
  <c r="AK30" i="138"/>
  <c r="AK110" i="138"/>
  <c r="AK116" i="138" s="1"/>
  <c r="AK35" i="137"/>
  <c r="AY111" i="143" l="1"/>
  <c r="AY117" i="143" s="1"/>
  <c r="AP21" i="144" s="1"/>
  <c r="AY115" i="143"/>
  <c r="B60" i="143"/>
  <c r="AZ109" i="143"/>
  <c r="AZ66" i="143"/>
  <c r="AZ112" i="143" s="1"/>
  <c r="BA69" i="142"/>
  <c r="B71" i="142"/>
  <c r="AY111" i="142"/>
  <c r="AY117" i="142" s="1"/>
  <c r="AP20" i="144" s="1"/>
  <c r="AY115" i="142"/>
  <c r="BD109" i="142"/>
  <c r="BD106" i="142"/>
  <c r="BD112" i="142" s="1"/>
  <c r="B56" i="142"/>
  <c r="AY112" i="142"/>
  <c r="AZ81" i="142"/>
  <c r="AZ79" i="142" s="1"/>
  <c r="AZ85" i="142" s="1"/>
  <c r="AZ82" i="142" s="1"/>
  <c r="AZ80" i="142" s="1"/>
  <c r="AZ86" i="142" s="1"/>
  <c r="BA81" i="142" s="1"/>
  <c r="BA79" i="142" s="1"/>
  <c r="BA85" i="142" s="1"/>
  <c r="AX39" i="142"/>
  <c r="B41" i="142"/>
  <c r="BC91" i="142"/>
  <c r="B62" i="142"/>
  <c r="AZ110" i="142"/>
  <c r="AZ116" i="142" s="1"/>
  <c r="AK109" i="143"/>
  <c r="AK36" i="143"/>
  <c r="AK30" i="142"/>
  <c r="AK110" i="142"/>
  <c r="AK116" i="142" s="1"/>
  <c r="AK109" i="138"/>
  <c r="AK36" i="138"/>
  <c r="AK32" i="137"/>
  <c r="AZ111" i="143" l="1"/>
  <c r="AZ117" i="143" s="1"/>
  <c r="AQ21" i="144" s="1"/>
  <c r="AZ115" i="143"/>
  <c r="BC89" i="142"/>
  <c r="B91" i="142"/>
  <c r="BD115" i="142"/>
  <c r="BD111" i="142"/>
  <c r="BD117" i="142" s="1"/>
  <c r="AU20" i="144" s="1"/>
  <c r="AX45" i="142"/>
  <c r="B39" i="142"/>
  <c r="BA82" i="142"/>
  <c r="BA80" i="142" s="1"/>
  <c r="BA86" i="142" s="1"/>
  <c r="BA75" i="142"/>
  <c r="B69" i="142"/>
  <c r="B60" i="142"/>
  <c r="AZ109" i="142"/>
  <c r="AK112" i="143"/>
  <c r="AL31" i="143"/>
  <c r="AK111" i="143"/>
  <c r="AK117" i="143" s="1"/>
  <c r="AB21" i="144" s="1"/>
  <c r="AK115" i="143"/>
  <c r="AK109" i="142"/>
  <c r="AK36" i="142"/>
  <c r="AK112" i="138"/>
  <c r="AL31" i="138"/>
  <c r="AK111" i="138"/>
  <c r="AK117" i="138" s="1"/>
  <c r="AB21" i="139" s="1"/>
  <c r="AK115" i="138"/>
  <c r="AK30" i="137"/>
  <c r="AK110" i="137"/>
  <c r="AK116" i="137" s="1"/>
  <c r="BB81" i="142" l="1"/>
  <c r="AX42" i="142"/>
  <c r="B45" i="142"/>
  <c r="BA72" i="142"/>
  <c r="B75" i="142"/>
  <c r="B89" i="142"/>
  <c r="BC95" i="142"/>
  <c r="AZ115" i="142"/>
  <c r="AZ111" i="142"/>
  <c r="AZ117" i="142" s="1"/>
  <c r="AQ20" i="144" s="1"/>
  <c r="AZ112" i="142"/>
  <c r="B66" i="142"/>
  <c r="AL29" i="143"/>
  <c r="AK112" i="142"/>
  <c r="AL31" i="142"/>
  <c r="AK111" i="142"/>
  <c r="AK117" i="142" s="1"/>
  <c r="AB20" i="144" s="1"/>
  <c r="AK115" i="142"/>
  <c r="AL29" i="138"/>
  <c r="AK109" i="137"/>
  <c r="AK36" i="137"/>
  <c r="BA70" i="142" l="1"/>
  <c r="B72" i="142"/>
  <c r="BA110" i="142"/>
  <c r="BA116" i="142" s="1"/>
  <c r="AX40" i="142"/>
  <c r="B42" i="142"/>
  <c r="AX110" i="142"/>
  <c r="AX116" i="142" s="1"/>
  <c r="BC92" i="142"/>
  <c r="B95" i="142"/>
  <c r="BB79" i="142"/>
  <c r="B81" i="142"/>
  <c r="AL35" i="143"/>
  <c r="AL29" i="142"/>
  <c r="AL35" i="138"/>
  <c r="AK112" i="137"/>
  <c r="AL31" i="137"/>
  <c r="AK115" i="137"/>
  <c r="AK111" i="137"/>
  <c r="AK117" i="137" s="1"/>
  <c r="AB20" i="139" s="1"/>
  <c r="AX46" i="142" l="1"/>
  <c r="B40" i="142"/>
  <c r="AX109" i="142"/>
  <c r="BC90" i="142"/>
  <c r="B92" i="142"/>
  <c r="BC110" i="142"/>
  <c r="BC116" i="142" s="1"/>
  <c r="B79" i="142"/>
  <c r="BB85" i="142"/>
  <c r="BA76" i="142"/>
  <c r="B70" i="142"/>
  <c r="BA109" i="142"/>
  <c r="AL32" i="143"/>
  <c r="AL35" i="142"/>
  <c r="AL32" i="138"/>
  <c r="AL29" i="137"/>
  <c r="BA115" i="142" l="1"/>
  <c r="BA111" i="142"/>
  <c r="BA117" i="142" s="1"/>
  <c r="AR20" i="144" s="1"/>
  <c r="B90" i="142"/>
  <c r="BC109" i="142"/>
  <c r="BC96" i="142"/>
  <c r="BA112" i="142"/>
  <c r="B76" i="142"/>
  <c r="AX115" i="142"/>
  <c r="AX111" i="142"/>
  <c r="AX117" i="142" s="1"/>
  <c r="AO20" i="144" s="1"/>
  <c r="BB82" i="142"/>
  <c r="B85" i="142"/>
  <c r="AX112" i="142"/>
  <c r="B46" i="142"/>
  <c r="AL30" i="143"/>
  <c r="AL110" i="143"/>
  <c r="AL116" i="143" s="1"/>
  <c r="AL32" i="142"/>
  <c r="AL30" i="138"/>
  <c r="AL110" i="138"/>
  <c r="AL116" i="138" s="1"/>
  <c r="AL35" i="137"/>
  <c r="BC111" i="142" l="1"/>
  <c r="BC117" i="142" s="1"/>
  <c r="AT20" i="144" s="1"/>
  <c r="BC115" i="142"/>
  <c r="BC112" i="142"/>
  <c r="B96" i="142"/>
  <c r="BB80" i="142"/>
  <c r="B82" i="142"/>
  <c r="BB110" i="142"/>
  <c r="BB116" i="142" s="1"/>
  <c r="AL109" i="143"/>
  <c r="AL36" i="143"/>
  <c r="AM31" i="143" s="1"/>
  <c r="AM29" i="143" s="1"/>
  <c r="AM35" i="143" s="1"/>
  <c r="AM32" i="143" s="1"/>
  <c r="AM30" i="143" s="1"/>
  <c r="AM36" i="143" s="1"/>
  <c r="AL30" i="142"/>
  <c r="AL110" i="142"/>
  <c r="AL116" i="142" s="1"/>
  <c r="AL109" i="138"/>
  <c r="AL36" i="138"/>
  <c r="AL32" i="137"/>
  <c r="AN31" i="143" l="1"/>
  <c r="B80" i="142"/>
  <c r="BB109" i="142"/>
  <c r="BB86" i="142"/>
  <c r="AL112" i="143"/>
  <c r="AL111" i="143"/>
  <c r="AL117" i="143" s="1"/>
  <c r="AC21" i="144" s="1"/>
  <c r="AL115" i="143"/>
  <c r="AL109" i="142"/>
  <c r="AL36" i="142"/>
  <c r="AM31" i="142" s="1"/>
  <c r="AM29" i="142" s="1"/>
  <c r="AM35" i="142" s="1"/>
  <c r="AM32" i="142" s="1"/>
  <c r="AM30" i="142" s="1"/>
  <c r="AM36" i="142" s="1"/>
  <c r="AL112" i="138"/>
  <c r="AM31" i="138"/>
  <c r="AL111" i="138"/>
  <c r="AL117" i="138" s="1"/>
  <c r="AC21" i="139" s="1"/>
  <c r="AL115" i="138"/>
  <c r="AL30" i="137"/>
  <c r="AL110" i="137"/>
  <c r="AL116" i="137" s="1"/>
  <c r="AN29" i="143" l="1"/>
  <c r="BB112" i="142"/>
  <c r="B86" i="142"/>
  <c r="BB111" i="142"/>
  <c r="BB117" i="142" s="1"/>
  <c r="AS20" i="144" s="1"/>
  <c r="BB115" i="142"/>
  <c r="AN31" i="142"/>
  <c r="AL112" i="142"/>
  <c r="AL111" i="142"/>
  <c r="AL117" i="142" s="1"/>
  <c r="AC20" i="144" s="1"/>
  <c r="AL115" i="142"/>
  <c r="AM29" i="138"/>
  <c r="B31" i="138"/>
  <c r="AL109" i="137"/>
  <c r="AL36" i="137"/>
  <c r="AN35" i="143" l="1"/>
  <c r="AN32" i="143" s="1"/>
  <c r="AN29" i="142"/>
  <c r="B29" i="138"/>
  <c r="AM35" i="138"/>
  <c r="AL112" i="137"/>
  <c r="AM31" i="137"/>
  <c r="AL115" i="137"/>
  <c r="AL111" i="137"/>
  <c r="AL117" i="137" s="1"/>
  <c r="AC20" i="139" s="1"/>
  <c r="AN30" i="143" l="1"/>
  <c r="AN110" i="143"/>
  <c r="AN116" i="143" s="1"/>
  <c r="AN35" i="142"/>
  <c r="AN32" i="142" s="1"/>
  <c r="AM32" i="138"/>
  <c r="AM29" i="137"/>
  <c r="B31" i="137"/>
  <c r="AN36" i="143" l="1"/>
  <c r="AN109" i="143"/>
  <c r="AN30" i="142"/>
  <c r="AN110" i="142"/>
  <c r="AN116" i="142" s="1"/>
  <c r="AM110" i="143"/>
  <c r="AM30" i="138"/>
  <c r="B32" i="138"/>
  <c r="AM110" i="138"/>
  <c r="B29" i="137"/>
  <c r="AM35" i="137"/>
  <c r="AN115" i="143" l="1"/>
  <c r="AN111" i="143"/>
  <c r="AN117" i="143" s="1"/>
  <c r="AE21" i="144" s="1"/>
  <c r="AO31" i="143"/>
  <c r="AN112" i="143"/>
  <c r="AN36" i="142"/>
  <c r="AN109" i="142"/>
  <c r="AM116" i="143"/>
  <c r="AM109" i="143"/>
  <c r="AM112" i="143"/>
  <c r="AM110" i="142"/>
  <c r="AM116" i="138"/>
  <c r="B116" i="138" s="1"/>
  <c r="B110" i="138"/>
  <c r="B30" i="138"/>
  <c r="AM109" i="138"/>
  <c r="AM36" i="138"/>
  <c r="AM112" i="138" s="1"/>
  <c r="AM32" i="137"/>
  <c r="B35" i="137"/>
  <c r="AO29" i="143" l="1"/>
  <c r="AN111" i="142"/>
  <c r="AN117" i="142" s="1"/>
  <c r="AE20" i="144" s="1"/>
  <c r="AN115" i="142"/>
  <c r="AO31" i="142"/>
  <c r="AN112" i="142"/>
  <c r="AM111" i="143"/>
  <c r="AM115" i="143"/>
  <c r="AM116" i="142"/>
  <c r="AM109" i="142"/>
  <c r="AM111" i="138"/>
  <c r="AM115" i="138"/>
  <c r="B115" i="138" s="1"/>
  <c r="B109" i="138"/>
  <c r="AM30" i="137"/>
  <c r="B32" i="137"/>
  <c r="AM110" i="137"/>
  <c r="AO35" i="143" l="1"/>
  <c r="AO32" i="143" s="1"/>
  <c r="AO29" i="142"/>
  <c r="AM117" i="143"/>
  <c r="AD21" i="144" s="1"/>
  <c r="AM112" i="142"/>
  <c r="AM111" i="142"/>
  <c r="AM115" i="142"/>
  <c r="AM117" i="138"/>
  <c r="B111" i="138"/>
  <c r="AM116" i="137"/>
  <c r="B116" i="137" s="1"/>
  <c r="B110" i="137"/>
  <c r="B30" i="137"/>
  <c r="AM109" i="137"/>
  <c r="AM36" i="137"/>
  <c r="AO30" i="143" l="1"/>
  <c r="AO110" i="143"/>
  <c r="AO35" i="142"/>
  <c r="B117" i="138"/>
  <c r="AD21" i="139"/>
  <c r="AM117" i="142"/>
  <c r="AD20" i="144" s="1"/>
  <c r="AM112" i="137"/>
  <c r="B36" i="137"/>
  <c r="AM111" i="137"/>
  <c r="AM115" i="137"/>
  <c r="B115" i="137" s="1"/>
  <c r="B109" i="137"/>
  <c r="AO36" i="143" l="1"/>
  <c r="AO109" i="143"/>
  <c r="AO116" i="143"/>
  <c r="AO32" i="142"/>
  <c r="AM117" i="137"/>
  <c r="B111" i="137"/>
  <c r="AO111" i="143" l="1"/>
  <c r="AO115" i="143"/>
  <c r="AP31" i="143"/>
  <c r="AO112" i="143"/>
  <c r="AO30" i="142"/>
  <c r="AO110" i="142"/>
  <c r="AD20" i="139"/>
  <c r="B117" i="137"/>
  <c r="AP29" i="143" l="1"/>
  <c r="AO117" i="143"/>
  <c r="AF21" i="144" s="1"/>
  <c r="AO116" i="142"/>
  <c r="AO36" i="142"/>
  <c r="AO109" i="142"/>
  <c r="AP35" i="143" l="1"/>
  <c r="AP32" i="143" s="1"/>
  <c r="AO115" i="142"/>
  <c r="AO111" i="142"/>
  <c r="AP31" i="142"/>
  <c r="AO112" i="142"/>
  <c r="AP30" i="143" l="1"/>
  <c r="AP110" i="143"/>
  <c r="AP29" i="142"/>
  <c r="AO117" i="142"/>
  <c r="AF20" i="144" s="1"/>
  <c r="AP116" i="143" l="1"/>
  <c r="AP36" i="143"/>
  <c r="AP109" i="143"/>
  <c r="AP35" i="142"/>
  <c r="AP115" i="143" l="1"/>
  <c r="AP111" i="143"/>
  <c r="AQ31" i="143"/>
  <c r="AP112" i="143"/>
  <c r="AP32" i="142"/>
  <c r="AQ29" i="143" l="1"/>
  <c r="AP117" i="143"/>
  <c r="AG21" i="144" s="1"/>
  <c r="AP30" i="142"/>
  <c r="AP110" i="142"/>
  <c r="AQ35" i="143" l="1"/>
  <c r="AQ32" i="143" s="1"/>
  <c r="AP116" i="142"/>
  <c r="AP36" i="142"/>
  <c r="AP109" i="142"/>
  <c r="AQ30" i="143" l="1"/>
  <c r="AQ110" i="143"/>
  <c r="AP115" i="142"/>
  <c r="AP111" i="142"/>
  <c r="AQ31" i="142"/>
  <c r="AP112" i="142"/>
  <c r="AQ116" i="143" l="1"/>
  <c r="AQ36" i="143"/>
  <c r="AQ109" i="143"/>
  <c r="AQ29" i="142"/>
  <c r="AP117" i="142"/>
  <c r="AG20" i="144" s="1"/>
  <c r="AQ111" i="143" l="1"/>
  <c r="AQ115" i="143"/>
  <c r="AR31" i="143"/>
  <c r="AQ112" i="143"/>
  <c r="AQ35" i="142"/>
  <c r="AR29" i="143" l="1"/>
  <c r="AQ117" i="143"/>
  <c r="AH21" i="144" s="1"/>
  <c r="AQ32" i="142"/>
  <c r="AR35" i="143" l="1"/>
  <c r="AR32" i="143" s="1"/>
  <c r="AQ30" i="142"/>
  <c r="AQ110" i="142"/>
  <c r="AR30" i="143" l="1"/>
  <c r="AR110" i="143"/>
  <c r="AQ116" i="142"/>
  <c r="AQ36" i="142"/>
  <c r="AQ109" i="142"/>
  <c r="AR116" i="143" l="1"/>
  <c r="AR36" i="143"/>
  <c r="AR109" i="143"/>
  <c r="AQ111" i="142"/>
  <c r="AQ115" i="142"/>
  <c r="AR31" i="142"/>
  <c r="AQ112" i="142"/>
  <c r="AR111" i="143" l="1"/>
  <c r="AR115" i="143"/>
  <c r="AS31" i="143"/>
  <c r="AR112" i="143"/>
  <c r="AR29" i="142"/>
  <c r="AQ117" i="142"/>
  <c r="AH20" i="144" s="1"/>
  <c r="AS29" i="143" l="1"/>
  <c r="AR117" i="143"/>
  <c r="AI21" i="144" s="1"/>
  <c r="AR35" i="142"/>
  <c r="AS35" i="143" l="1"/>
  <c r="AS32" i="143" s="1"/>
  <c r="AR32" i="142"/>
  <c r="AS30" i="143" l="1"/>
  <c r="AS110" i="143"/>
  <c r="AR30" i="142"/>
  <c r="AR110" i="142"/>
  <c r="AS116" i="143" l="1"/>
  <c r="AS36" i="143"/>
  <c r="AS109" i="143"/>
  <c r="AR116" i="142"/>
  <c r="AR36" i="142"/>
  <c r="AR109" i="142"/>
  <c r="AS115" i="143" l="1"/>
  <c r="AS111" i="143"/>
  <c r="AT31" i="143"/>
  <c r="AS112" i="143"/>
  <c r="AS31" i="142"/>
  <c r="AR112" i="142"/>
  <c r="AR111" i="142"/>
  <c r="AR115" i="142"/>
  <c r="AT29" i="143" l="1"/>
  <c r="AS117" i="143"/>
  <c r="AJ21" i="144" s="1"/>
  <c r="AR117" i="142"/>
  <c r="AI20" i="144" s="1"/>
  <c r="AS29" i="142"/>
  <c r="AT35" i="143" l="1"/>
  <c r="AT32" i="143" s="1"/>
  <c r="AS35" i="142"/>
  <c r="AT30" i="143" l="1"/>
  <c r="AT110" i="143"/>
  <c r="AT116" i="143" s="1"/>
  <c r="AS32" i="142"/>
  <c r="AT36" i="143" l="1"/>
  <c r="AT109" i="143"/>
  <c r="AS30" i="142"/>
  <c r="AS110" i="142"/>
  <c r="AT115" i="143" l="1"/>
  <c r="AT111" i="143"/>
  <c r="AT117" i="143" s="1"/>
  <c r="AK21" i="144" s="1"/>
  <c r="AU31" i="143"/>
  <c r="AT112" i="143"/>
  <c r="AS116" i="142"/>
  <c r="AS36" i="142"/>
  <c r="AS109" i="142"/>
  <c r="AU29" i="143" l="1"/>
  <c r="AS115" i="142"/>
  <c r="AS111" i="142"/>
  <c r="AT31" i="142"/>
  <c r="AS112" i="142"/>
  <c r="AU35" i="143" l="1"/>
  <c r="AS117" i="142"/>
  <c r="AJ20" i="144" s="1"/>
  <c r="AT29" i="142"/>
  <c r="AU32" i="143" l="1"/>
  <c r="AT35" i="142"/>
  <c r="AT32" i="142" s="1"/>
  <c r="AU30" i="143" l="1"/>
  <c r="AU110" i="143"/>
  <c r="AU116" i="143" s="1"/>
  <c r="AT30" i="142"/>
  <c r="AT110" i="142"/>
  <c r="AT116" i="142" s="1"/>
  <c r="AU109" i="143" l="1"/>
  <c r="AU36" i="143"/>
  <c r="AT36" i="142"/>
  <c r="AT109" i="142"/>
  <c r="AU112" i="143" l="1"/>
  <c r="AV31" i="143"/>
  <c r="AU115" i="143"/>
  <c r="AU111" i="143"/>
  <c r="AU117" i="143" s="1"/>
  <c r="AL21" i="144" s="1"/>
  <c r="AT111" i="142"/>
  <c r="AT117" i="142" s="1"/>
  <c r="AK20" i="144" s="1"/>
  <c r="AT115" i="142"/>
  <c r="AU31" i="142"/>
  <c r="AT112" i="142"/>
  <c r="AV29" i="143" l="1"/>
  <c r="AU29" i="142"/>
  <c r="AV35" i="143" l="1"/>
  <c r="AU35" i="142"/>
  <c r="AU32" i="142" s="1"/>
  <c r="AV32" i="143" l="1"/>
  <c r="AU30" i="142"/>
  <c r="AU110" i="142"/>
  <c r="AU116" i="142" s="1"/>
  <c r="AV30" i="143" l="1"/>
  <c r="AV110" i="143"/>
  <c r="AV116" i="143" s="1"/>
  <c r="AU36" i="142"/>
  <c r="AU109" i="142"/>
  <c r="AV109" i="143" l="1"/>
  <c r="AV36" i="143"/>
  <c r="AU111" i="142"/>
  <c r="AU117" i="142" s="1"/>
  <c r="AL20" i="144" s="1"/>
  <c r="AU115" i="142"/>
  <c r="AV31" i="142"/>
  <c r="AU112" i="142"/>
  <c r="AW31" i="143" l="1"/>
  <c r="AV112" i="143"/>
  <c r="AV115" i="143"/>
  <c r="AV111" i="143"/>
  <c r="AV117" i="143" s="1"/>
  <c r="AM21" i="144" s="1"/>
  <c r="AV29" i="142"/>
  <c r="AW29" i="143" l="1"/>
  <c r="B31" i="143"/>
  <c r="AV35" i="142"/>
  <c r="AV32" i="142" s="1"/>
  <c r="AW35" i="143" l="1"/>
  <c r="B29" i="143"/>
  <c r="AV30" i="142"/>
  <c r="AV110" i="142"/>
  <c r="AV116" i="142" s="1"/>
  <c r="AW32" i="143" l="1"/>
  <c r="AV36" i="142"/>
  <c r="AV109" i="142"/>
  <c r="AW30" i="143" l="1"/>
  <c r="B32" i="143"/>
  <c r="AW110" i="143"/>
  <c r="AV115" i="142"/>
  <c r="AV111" i="142"/>
  <c r="AV117" i="142" s="1"/>
  <c r="AM20" i="144" s="1"/>
  <c r="AW31" i="142"/>
  <c r="AV112" i="142"/>
  <c r="AW116" i="143" l="1"/>
  <c r="B116" i="143" s="1"/>
  <c r="B110" i="143"/>
  <c r="B30" i="143"/>
  <c r="AW109" i="143"/>
  <c r="AW36" i="143"/>
  <c r="AW112" i="143" s="1"/>
  <c r="AW29" i="142"/>
  <c r="B31" i="142"/>
  <c r="AW115" i="143" l="1"/>
  <c r="B115" i="143" s="1"/>
  <c r="AW111" i="143"/>
  <c r="B109" i="143"/>
  <c r="AW35" i="142"/>
  <c r="B29" i="142"/>
  <c r="AW117" i="143" l="1"/>
  <c r="B111" i="143"/>
  <c r="AW32" i="142"/>
  <c r="B35" i="142"/>
  <c r="B117" i="143" l="1"/>
  <c r="AN21" i="144"/>
  <c r="AW30" i="142"/>
  <c r="B32" i="142"/>
  <c r="AW110" i="142"/>
  <c r="AW116" i="142" l="1"/>
  <c r="B116" i="142" s="1"/>
  <c r="B110" i="142"/>
  <c r="AW36" i="142"/>
  <c r="B30" i="142"/>
  <c r="AW109" i="142"/>
  <c r="AW111" i="142" l="1"/>
  <c r="AW115" i="142"/>
  <c r="B115" i="142" s="1"/>
  <c r="B109" i="142"/>
  <c r="AW112" i="142"/>
  <c r="B36" i="142"/>
  <c r="AW117" i="142" l="1"/>
  <c r="B111" i="142"/>
  <c r="B117" i="142" l="1"/>
  <c r="AN20" i="144"/>
  <c r="H5" i="123"/>
  <c r="AH28" i="113" l="1"/>
  <c r="AG28" i="113"/>
  <c r="AF28" i="113"/>
  <c r="AE28" i="113"/>
  <c r="AD28" i="113"/>
  <c r="AC28" i="113"/>
  <c r="AB28" i="113"/>
  <c r="AA28" i="113"/>
  <c r="Z28" i="113"/>
  <c r="Y28" i="113"/>
  <c r="X28" i="113"/>
  <c r="W28" i="113"/>
  <c r="V28" i="113"/>
  <c r="U28" i="113"/>
  <c r="G28" i="113"/>
  <c r="AI28" i="113" l="1"/>
  <c r="L34" i="141" l="1"/>
  <c r="L33" i="141"/>
  <c r="S28" i="141"/>
  <c r="R28" i="141"/>
  <c r="Q28" i="141"/>
  <c r="P28" i="141"/>
  <c r="O28" i="141"/>
  <c r="S21" i="141"/>
  <c r="R21" i="141"/>
  <c r="Q21" i="141"/>
  <c r="P21" i="141"/>
  <c r="O21" i="141"/>
  <c r="S20" i="141"/>
  <c r="R20" i="141"/>
  <c r="Q20" i="141"/>
  <c r="P20" i="141"/>
  <c r="O20" i="141"/>
  <c r="K16" i="141"/>
  <c r="O15" i="141"/>
  <c r="O17" i="141" s="1"/>
  <c r="O14" i="141"/>
  <c r="M13" i="141"/>
  <c r="O30" i="141" l="1"/>
  <c r="O16" i="141"/>
  <c r="O24" i="141" s="1"/>
  <c r="O29" i="141" l="1"/>
  <c r="O31" i="141" l="1"/>
  <c r="AH27" i="113" l="1"/>
  <c r="AG27" i="113"/>
  <c r="AF27" i="113"/>
  <c r="AE27" i="113"/>
  <c r="AD27" i="113"/>
  <c r="AC27" i="113"/>
  <c r="AB27" i="113"/>
  <c r="AA27" i="113"/>
  <c r="Z27" i="113"/>
  <c r="Y27" i="113"/>
  <c r="X27" i="113"/>
  <c r="W27" i="113"/>
  <c r="V27" i="113"/>
  <c r="U27" i="113"/>
  <c r="G27" i="113"/>
  <c r="AI27" i="113" l="1"/>
  <c r="I67" i="113" l="1"/>
  <c r="J67" i="113"/>
  <c r="K67" i="113"/>
  <c r="L67" i="113"/>
  <c r="M67" i="113"/>
  <c r="N67" i="113"/>
  <c r="O67" i="113"/>
  <c r="P67" i="113"/>
  <c r="Q67" i="113"/>
  <c r="R67" i="113"/>
  <c r="S67" i="113"/>
  <c r="T67" i="113"/>
  <c r="H67" i="113"/>
  <c r="I66" i="113"/>
  <c r="J66" i="113"/>
  <c r="K66" i="113"/>
  <c r="L66" i="113"/>
  <c r="M66" i="113"/>
  <c r="N66" i="113"/>
  <c r="O66" i="113"/>
  <c r="P66" i="113"/>
  <c r="Q66" i="113"/>
  <c r="R66" i="113"/>
  <c r="S66" i="113"/>
  <c r="T66" i="113"/>
  <c r="H66" i="113"/>
  <c r="W56" i="113"/>
  <c r="X56" i="113"/>
  <c r="Y56" i="113"/>
  <c r="Z56" i="113"/>
  <c r="AA56" i="113"/>
  <c r="AB56" i="113"/>
  <c r="AC56" i="113"/>
  <c r="AD56" i="113"/>
  <c r="AE56" i="113"/>
  <c r="AF56" i="113"/>
  <c r="AG56" i="113"/>
  <c r="AH56" i="113"/>
  <c r="W57" i="113"/>
  <c r="X57" i="113"/>
  <c r="Y57" i="113"/>
  <c r="Z57" i="113"/>
  <c r="AA57" i="113"/>
  <c r="AB57" i="113"/>
  <c r="AC57" i="113"/>
  <c r="AD57" i="113"/>
  <c r="AE57" i="113"/>
  <c r="AF57" i="113"/>
  <c r="AG57" i="113"/>
  <c r="AH57" i="113"/>
  <c r="W58" i="113"/>
  <c r="X58" i="113"/>
  <c r="Y58" i="113"/>
  <c r="Z58" i="113"/>
  <c r="AA58" i="113"/>
  <c r="AB58" i="113"/>
  <c r="AC58" i="113"/>
  <c r="AD58" i="113"/>
  <c r="AE58" i="113"/>
  <c r="AF58" i="113"/>
  <c r="AG58" i="113"/>
  <c r="AH58" i="113"/>
  <c r="W59" i="113"/>
  <c r="X59" i="113"/>
  <c r="Y59" i="113"/>
  <c r="Z59" i="113"/>
  <c r="AA59" i="113"/>
  <c r="AB59" i="113"/>
  <c r="AC59" i="113"/>
  <c r="AD59" i="113"/>
  <c r="AE59" i="113"/>
  <c r="AF59" i="113"/>
  <c r="AG59" i="113"/>
  <c r="AH59" i="113"/>
  <c r="W60" i="113"/>
  <c r="X60" i="113"/>
  <c r="Y60" i="113"/>
  <c r="Z60" i="113"/>
  <c r="AA60" i="113"/>
  <c r="AB60" i="113"/>
  <c r="AC60" i="113"/>
  <c r="AD60" i="113"/>
  <c r="AE60" i="113"/>
  <c r="AF60" i="113"/>
  <c r="AG60" i="113"/>
  <c r="AH60" i="113"/>
  <c r="W61" i="113"/>
  <c r="X61" i="113"/>
  <c r="Y61" i="113"/>
  <c r="Z61" i="113"/>
  <c r="AA61" i="113"/>
  <c r="AB61" i="113"/>
  <c r="AC61" i="113"/>
  <c r="AD61" i="113"/>
  <c r="AE61" i="113"/>
  <c r="AF61" i="113"/>
  <c r="AG61" i="113"/>
  <c r="AH61" i="113"/>
  <c r="V61" i="113"/>
  <c r="V60" i="113"/>
  <c r="V59" i="113"/>
  <c r="V58" i="113"/>
  <c r="V57" i="113"/>
  <c r="V56" i="113"/>
  <c r="AH53" i="113"/>
  <c r="I63" i="113"/>
  <c r="J63" i="113"/>
  <c r="K63" i="113"/>
  <c r="L63" i="113"/>
  <c r="M63" i="113"/>
  <c r="N63" i="113"/>
  <c r="O63" i="113"/>
  <c r="P63" i="113"/>
  <c r="Q63" i="113"/>
  <c r="R63" i="113"/>
  <c r="S63" i="113"/>
  <c r="T63" i="113"/>
  <c r="H63" i="113"/>
  <c r="U56" i="113"/>
  <c r="U61" i="113"/>
  <c r="G61" i="113"/>
  <c r="U60" i="113"/>
  <c r="G60" i="113"/>
  <c r="U59" i="113"/>
  <c r="G59" i="113"/>
  <c r="U58" i="113"/>
  <c r="G58" i="113"/>
  <c r="U57" i="113"/>
  <c r="G57" i="113"/>
  <c r="G56" i="113"/>
  <c r="AI56" i="113" l="1"/>
  <c r="AI61" i="113"/>
  <c r="AI57" i="113"/>
  <c r="AI60" i="113"/>
  <c r="AI59" i="113"/>
  <c r="AI58" i="113"/>
  <c r="U42" i="113" l="1"/>
  <c r="U43" i="113"/>
  <c r="U44" i="113"/>
  <c r="U45" i="113"/>
  <c r="U46" i="113"/>
  <c r="U47" i="113"/>
  <c r="U48" i="113"/>
  <c r="U49" i="113"/>
  <c r="U50" i="113"/>
  <c r="U51" i="113"/>
  <c r="U52" i="113"/>
  <c r="U53" i="113"/>
  <c r="U54" i="113"/>
  <c r="U41" i="113"/>
  <c r="U66" i="113" s="1"/>
  <c r="U31" i="113"/>
  <c r="U32" i="113"/>
  <c r="U33" i="113"/>
  <c r="U34" i="113"/>
  <c r="U35" i="113"/>
  <c r="U36" i="113"/>
  <c r="U37" i="113"/>
  <c r="U38" i="113"/>
  <c r="U39" i="113"/>
  <c r="U30" i="113"/>
  <c r="U10" i="113"/>
  <c r="U11" i="113"/>
  <c r="U12" i="113"/>
  <c r="U13" i="113"/>
  <c r="U14" i="113"/>
  <c r="U15" i="113"/>
  <c r="U16" i="113"/>
  <c r="U17" i="113"/>
  <c r="U18" i="113"/>
  <c r="U19" i="113"/>
  <c r="U20" i="113"/>
  <c r="U21" i="113"/>
  <c r="U22" i="113"/>
  <c r="U23" i="113"/>
  <c r="U24" i="113"/>
  <c r="U25" i="113"/>
  <c r="U26" i="113"/>
  <c r="U9" i="113"/>
  <c r="G54" i="113"/>
  <c r="U67" i="113" l="1"/>
  <c r="U63" i="113"/>
  <c r="L34" i="139"/>
  <c r="L33" i="139"/>
  <c r="AO28" i="139"/>
  <c r="AN28" i="139"/>
  <c r="AM28" i="139"/>
  <c r="AL28" i="139"/>
  <c r="AK28" i="139"/>
  <c r="AJ28" i="139"/>
  <c r="AI28" i="139"/>
  <c r="AH28" i="139"/>
  <c r="AG28" i="139"/>
  <c r="AF28" i="139"/>
  <c r="AE28" i="139"/>
  <c r="AD28" i="139"/>
  <c r="AC28" i="139"/>
  <c r="AB28" i="139"/>
  <c r="AA28" i="139"/>
  <c r="Z28" i="139"/>
  <c r="Y28" i="139"/>
  <c r="X28" i="139"/>
  <c r="W28" i="139"/>
  <c r="V28" i="139"/>
  <c r="U28" i="139"/>
  <c r="T28" i="139"/>
  <c r="S28" i="139"/>
  <c r="R28" i="139"/>
  <c r="Q28" i="139"/>
  <c r="P28" i="139"/>
  <c r="AC54" i="113" l="1"/>
  <c r="AB54" i="113"/>
  <c r="AI54" i="113" s="1"/>
  <c r="AE38" i="113" l="1"/>
  <c r="V36" i="113"/>
  <c r="W36" i="113"/>
  <c r="X36" i="113"/>
  <c r="Y36" i="113"/>
  <c r="Z36" i="113"/>
  <c r="AA36" i="113"/>
  <c r="AB36" i="113"/>
  <c r="AC36" i="113"/>
  <c r="AD36" i="113"/>
  <c r="AE36" i="113"/>
  <c r="AF36" i="113"/>
  <c r="AG36" i="113"/>
  <c r="AH36" i="113"/>
  <c r="V37" i="113"/>
  <c r="W37" i="113"/>
  <c r="X37" i="113"/>
  <c r="Y37" i="113"/>
  <c r="Z37" i="113"/>
  <c r="AA37" i="113"/>
  <c r="AB37" i="113"/>
  <c r="AC37" i="113"/>
  <c r="AD37" i="113"/>
  <c r="AE37" i="113"/>
  <c r="AF37" i="113"/>
  <c r="AG37" i="113"/>
  <c r="AH37" i="113"/>
  <c r="V38" i="113"/>
  <c r="W38" i="113"/>
  <c r="X38" i="113"/>
  <c r="Y38" i="113"/>
  <c r="Z38" i="113"/>
  <c r="AA38" i="113"/>
  <c r="AB38" i="113"/>
  <c r="AC38" i="113"/>
  <c r="AD38" i="113"/>
  <c r="AF38" i="113"/>
  <c r="AG38" i="113"/>
  <c r="AH38" i="113"/>
  <c r="V39" i="113"/>
  <c r="W39" i="113"/>
  <c r="X39" i="113"/>
  <c r="Y39" i="113"/>
  <c r="Z39" i="113"/>
  <c r="AA39" i="113"/>
  <c r="AB39" i="113"/>
  <c r="AC39" i="113"/>
  <c r="AD39" i="113"/>
  <c r="AE39" i="113"/>
  <c r="AF39" i="113"/>
  <c r="AG39" i="113"/>
  <c r="AH39" i="113"/>
  <c r="T68" i="113" l="1"/>
  <c r="S68" i="113"/>
  <c r="AG9" i="113"/>
  <c r="AH9" i="113"/>
  <c r="AG10" i="113"/>
  <c r="AH10" i="113"/>
  <c r="AG11" i="113"/>
  <c r="AH11" i="113"/>
  <c r="AG12" i="113"/>
  <c r="AH12" i="113"/>
  <c r="AG13" i="113"/>
  <c r="AH13" i="113"/>
  <c r="AG14" i="113"/>
  <c r="AH14" i="113"/>
  <c r="AG15" i="113"/>
  <c r="AH15" i="113"/>
  <c r="AG16" i="113"/>
  <c r="AH16" i="113"/>
  <c r="AG17" i="113"/>
  <c r="AH17" i="113"/>
  <c r="AG18" i="113"/>
  <c r="AH18" i="113"/>
  <c r="AG19" i="113"/>
  <c r="AH19" i="113"/>
  <c r="AG20" i="113"/>
  <c r="AH20" i="113"/>
  <c r="AG21" i="113"/>
  <c r="AH21" i="113"/>
  <c r="AG22" i="113"/>
  <c r="AH22" i="113"/>
  <c r="AG23" i="113"/>
  <c r="AH23" i="113"/>
  <c r="AG24" i="113"/>
  <c r="AH24" i="113"/>
  <c r="AG25" i="113"/>
  <c r="AH25" i="113"/>
  <c r="AG26" i="113"/>
  <c r="AH26" i="113"/>
  <c r="AG30" i="113"/>
  <c r="AH30" i="113"/>
  <c r="AG31" i="113"/>
  <c r="AH31" i="113"/>
  <c r="AG32" i="113"/>
  <c r="AH32" i="113"/>
  <c r="AG33" i="113"/>
  <c r="AH33" i="113"/>
  <c r="AG34" i="113"/>
  <c r="AH34" i="113"/>
  <c r="AG35" i="113"/>
  <c r="AH35" i="113"/>
  <c r="AG41" i="113"/>
  <c r="AH41" i="113"/>
  <c r="T71" i="113" s="1"/>
  <c r="AG42" i="113"/>
  <c r="AH42" i="113"/>
  <c r="AG43" i="113"/>
  <c r="AH43" i="113"/>
  <c r="AG44" i="113"/>
  <c r="AH44" i="113"/>
  <c r="AG45" i="113"/>
  <c r="AH45" i="113"/>
  <c r="AG46" i="113"/>
  <c r="AH46" i="113"/>
  <c r="AG47" i="113"/>
  <c r="AH47" i="113"/>
  <c r="AG48" i="113"/>
  <c r="AH48" i="113"/>
  <c r="AG49" i="113"/>
  <c r="AH49" i="113"/>
  <c r="AG50" i="113"/>
  <c r="AH50" i="113"/>
  <c r="AG51" i="113"/>
  <c r="AH51" i="113"/>
  <c r="AG52" i="113"/>
  <c r="AH52" i="113"/>
  <c r="AG53" i="113"/>
  <c r="AI36" i="113"/>
  <c r="AI37" i="113"/>
  <c r="AI38" i="113"/>
  <c r="AI39" i="113"/>
  <c r="V9" i="113"/>
  <c r="V10" i="113"/>
  <c r="V11" i="113"/>
  <c r="V12" i="113"/>
  <c r="V13" i="113"/>
  <c r="V14" i="113"/>
  <c r="V15" i="113"/>
  <c r="V16" i="113"/>
  <c r="V17" i="113"/>
  <c r="V18" i="113"/>
  <c r="V19" i="113"/>
  <c r="V20" i="113"/>
  <c r="V21" i="113"/>
  <c r="V22" i="113"/>
  <c r="V23" i="113"/>
  <c r="V24" i="113"/>
  <c r="V25" i="113"/>
  <c r="V26" i="113"/>
  <c r="V30" i="113"/>
  <c r="V31" i="113"/>
  <c r="V32" i="113"/>
  <c r="V33" i="113"/>
  <c r="V34" i="113"/>
  <c r="V35" i="113"/>
  <c r="V41" i="113"/>
  <c r="V42" i="113"/>
  <c r="V43" i="113"/>
  <c r="V44" i="113"/>
  <c r="V45" i="113"/>
  <c r="V46" i="113"/>
  <c r="V47" i="113"/>
  <c r="V48" i="113"/>
  <c r="V49" i="113"/>
  <c r="V50" i="113"/>
  <c r="V51" i="113"/>
  <c r="V52" i="113"/>
  <c r="V53" i="113"/>
  <c r="S71" i="113" l="1"/>
  <c r="H71" i="113"/>
  <c r="AH63" i="113"/>
  <c r="T72" i="113"/>
  <c r="T73" i="113" s="1"/>
  <c r="H72" i="113"/>
  <c r="V63" i="113"/>
  <c r="AG63" i="113"/>
  <c r="S72" i="113"/>
  <c r="S73" i="113" s="1"/>
  <c r="W45" i="113"/>
  <c r="X45" i="113"/>
  <c r="Y45" i="113"/>
  <c r="Z45" i="113"/>
  <c r="AA45" i="113"/>
  <c r="AB45" i="113"/>
  <c r="AC45" i="113"/>
  <c r="AD45" i="113"/>
  <c r="AE45" i="113"/>
  <c r="AF45" i="113"/>
  <c r="G45" i="113"/>
  <c r="G36" i="113"/>
  <c r="G37" i="113"/>
  <c r="G38" i="113"/>
  <c r="G39" i="113"/>
  <c r="D18" i="116" l="1"/>
  <c r="D17" i="116"/>
  <c r="AI45" i="113"/>
  <c r="W26" i="113"/>
  <c r="X26" i="113"/>
  <c r="Y26" i="113"/>
  <c r="Z26" i="113"/>
  <c r="AA26" i="113"/>
  <c r="AB26" i="113"/>
  <c r="AC26" i="113"/>
  <c r="AD26" i="113"/>
  <c r="AE26" i="113"/>
  <c r="AF26" i="113"/>
  <c r="G16" i="113"/>
  <c r="G26" i="113"/>
  <c r="W22" i="113"/>
  <c r="X22" i="113"/>
  <c r="Y22" i="113"/>
  <c r="Z22" i="113"/>
  <c r="AA22" i="113"/>
  <c r="AB22" i="113"/>
  <c r="AC22" i="113"/>
  <c r="AD22" i="113"/>
  <c r="AE22" i="113"/>
  <c r="AF22" i="113"/>
  <c r="G22" i="113"/>
  <c r="W16" i="113"/>
  <c r="X16" i="113"/>
  <c r="Y16" i="113"/>
  <c r="Z16" i="113"/>
  <c r="AA16" i="113"/>
  <c r="AB16" i="113"/>
  <c r="AC16" i="113"/>
  <c r="AD16" i="113"/>
  <c r="AE16" i="113"/>
  <c r="AF16" i="113"/>
  <c r="W10" i="113"/>
  <c r="X10" i="113"/>
  <c r="Y10" i="113"/>
  <c r="Z10" i="113"/>
  <c r="AA10" i="113"/>
  <c r="AB10" i="113"/>
  <c r="AC10" i="113"/>
  <c r="AD10" i="113"/>
  <c r="AE10" i="113"/>
  <c r="AF10" i="113"/>
  <c r="G10" i="113"/>
  <c r="AI10" i="113" l="1"/>
  <c r="AI26" i="113"/>
  <c r="AI16" i="113"/>
  <c r="AI22" i="113"/>
  <c r="W33" i="113" l="1"/>
  <c r="X33" i="113"/>
  <c r="Y33" i="113"/>
  <c r="Z33" i="113"/>
  <c r="AA33" i="113"/>
  <c r="AB33" i="113"/>
  <c r="AC33" i="113"/>
  <c r="AD33" i="113"/>
  <c r="AE33" i="113"/>
  <c r="AF33" i="113"/>
  <c r="AI33" i="113" l="1"/>
  <c r="G37" i="123" l="1"/>
  <c r="G20" i="123"/>
  <c r="C29" i="123" l="1"/>
  <c r="D29" i="123"/>
  <c r="E29" i="123"/>
  <c r="F29" i="123"/>
  <c r="G29" i="123"/>
  <c r="C12" i="123"/>
  <c r="D12" i="123"/>
  <c r="E12" i="123"/>
  <c r="F12" i="123"/>
  <c r="G12" i="123"/>
  <c r="B29" i="123"/>
  <c r="Q68" i="113" l="1"/>
  <c r="P68" i="113"/>
  <c r="N68" i="113"/>
  <c r="O68" i="113"/>
  <c r="M68" i="113"/>
  <c r="I68" i="113"/>
  <c r="L68" i="113"/>
  <c r="K68" i="113"/>
  <c r="R68" i="113"/>
  <c r="J68" i="113"/>
  <c r="H68" i="113"/>
  <c r="E34" i="123" l="1"/>
  <c r="E39" i="123" s="1"/>
  <c r="B34" i="123"/>
  <c r="B39" i="123" s="1"/>
  <c r="C34" i="123"/>
  <c r="C39" i="123" s="1"/>
  <c r="D34" i="123"/>
  <c r="D39" i="123" s="1"/>
  <c r="B41" i="123" l="1"/>
  <c r="C41" i="123" s="1"/>
  <c r="D41" i="123" s="1"/>
  <c r="E41" i="123" s="1"/>
  <c r="C17" i="123" l="1"/>
  <c r="C22" i="123" s="1"/>
  <c r="D17" i="123"/>
  <c r="D22" i="123" s="1"/>
  <c r="E17" i="123"/>
  <c r="E22" i="123" s="1"/>
  <c r="B17" i="123" l="1"/>
  <c r="B22" i="123" s="1"/>
  <c r="B24" i="123" l="1"/>
  <c r="C24" i="123" s="1"/>
  <c r="D24" i="123" s="1"/>
  <c r="E24" i="123" s="1"/>
  <c r="F17" i="123" l="1"/>
  <c r="F22" i="123" s="1"/>
  <c r="F24" i="123" l="1"/>
  <c r="AF53" i="113" l="1"/>
  <c r="AE53" i="113"/>
  <c r="AD53" i="113"/>
  <c r="AC53" i="113"/>
  <c r="AB53" i="113"/>
  <c r="AA53" i="113"/>
  <c r="Z53" i="113"/>
  <c r="Y53" i="113"/>
  <c r="X53" i="113"/>
  <c r="W53" i="113"/>
  <c r="AF52" i="113"/>
  <c r="AE52" i="113"/>
  <c r="AD52" i="113"/>
  <c r="AC52" i="113"/>
  <c r="AB52" i="113"/>
  <c r="AA52" i="113"/>
  <c r="Z52" i="113"/>
  <c r="Y52" i="113"/>
  <c r="X52" i="113"/>
  <c r="W52" i="113"/>
  <c r="AF51" i="113"/>
  <c r="AE51" i="113"/>
  <c r="AD51" i="113"/>
  <c r="AC51" i="113"/>
  <c r="AB51" i="113"/>
  <c r="AA51" i="113"/>
  <c r="Z51" i="113"/>
  <c r="Y51" i="113"/>
  <c r="X51" i="113"/>
  <c r="W51" i="113"/>
  <c r="AF50" i="113"/>
  <c r="AE50" i="113"/>
  <c r="AD50" i="113"/>
  <c r="AC50" i="113"/>
  <c r="AB50" i="113"/>
  <c r="AA50" i="113"/>
  <c r="Z50" i="113"/>
  <c r="Y50" i="113"/>
  <c r="X50" i="113"/>
  <c r="W50" i="113"/>
  <c r="AF49" i="113"/>
  <c r="AE49" i="113"/>
  <c r="AD49" i="113"/>
  <c r="AC49" i="113"/>
  <c r="AB49" i="113"/>
  <c r="AA49" i="113"/>
  <c r="Z49" i="113"/>
  <c r="Y49" i="113"/>
  <c r="X49" i="113"/>
  <c r="W49" i="113"/>
  <c r="AF48" i="113"/>
  <c r="AE48" i="113"/>
  <c r="AD48" i="113"/>
  <c r="AC48" i="113"/>
  <c r="AB48" i="113"/>
  <c r="AA48" i="113"/>
  <c r="Z48" i="113"/>
  <c r="Y48" i="113"/>
  <c r="X48" i="113"/>
  <c r="W48" i="113"/>
  <c r="AF47" i="113"/>
  <c r="AE47" i="113"/>
  <c r="AD47" i="113"/>
  <c r="AC47" i="113"/>
  <c r="AB47" i="113"/>
  <c r="AA47" i="113"/>
  <c r="Z47" i="113"/>
  <c r="Y47" i="113"/>
  <c r="X47" i="113"/>
  <c r="W47" i="113"/>
  <c r="AF46" i="113"/>
  <c r="AE46" i="113"/>
  <c r="AD46" i="113"/>
  <c r="AC46" i="113"/>
  <c r="AB46" i="113"/>
  <c r="AA46" i="113"/>
  <c r="Z46" i="113"/>
  <c r="Y46" i="113"/>
  <c r="X46" i="113"/>
  <c r="W46" i="113"/>
  <c r="AF44" i="113"/>
  <c r="AE44" i="113"/>
  <c r="AD44" i="113"/>
  <c r="AC44" i="113"/>
  <c r="AB44" i="113"/>
  <c r="AA44" i="113"/>
  <c r="Z44" i="113"/>
  <c r="Y44" i="113"/>
  <c r="X44" i="113"/>
  <c r="W44" i="113"/>
  <c r="AF43" i="113"/>
  <c r="AE43" i="113"/>
  <c r="AD43" i="113"/>
  <c r="AC43" i="113"/>
  <c r="AB43" i="113"/>
  <c r="AA43" i="113"/>
  <c r="Z43" i="113"/>
  <c r="Y43" i="113"/>
  <c r="X43" i="113"/>
  <c r="W43" i="113"/>
  <c r="AF42" i="113"/>
  <c r="AE42" i="113"/>
  <c r="AD42" i="113"/>
  <c r="AC42" i="113"/>
  <c r="AB42" i="113"/>
  <c r="AA42" i="113"/>
  <c r="Z42" i="113"/>
  <c r="Y42" i="113"/>
  <c r="X42" i="113"/>
  <c r="W42" i="113"/>
  <c r="AF41" i="113"/>
  <c r="R71" i="113" s="1"/>
  <c r="AE41" i="113"/>
  <c r="Q71" i="113" s="1"/>
  <c r="AD41" i="113"/>
  <c r="AC41" i="113"/>
  <c r="AB41" i="113"/>
  <c r="AA41" i="113"/>
  <c r="Z41" i="113"/>
  <c r="Y41" i="113"/>
  <c r="X41" i="113"/>
  <c r="J71" i="113" s="1"/>
  <c r="W41" i="113"/>
  <c r="I71" i="113" s="1"/>
  <c r="AF35" i="113"/>
  <c r="AE35" i="113"/>
  <c r="AD35" i="113"/>
  <c r="AC35" i="113"/>
  <c r="AB35" i="113"/>
  <c r="AA35" i="113"/>
  <c r="Z35" i="113"/>
  <c r="Y35" i="113"/>
  <c r="X35" i="113"/>
  <c r="W35" i="113"/>
  <c r="AF34" i="113"/>
  <c r="AE34" i="113"/>
  <c r="AD34" i="113"/>
  <c r="AC34" i="113"/>
  <c r="AB34" i="113"/>
  <c r="AA34" i="113"/>
  <c r="Z34" i="113"/>
  <c r="Y34" i="113"/>
  <c r="X34" i="113"/>
  <c r="W34" i="113"/>
  <c r="AF32" i="113"/>
  <c r="AE32" i="113"/>
  <c r="AD32" i="113"/>
  <c r="AC32" i="113"/>
  <c r="AB32" i="113"/>
  <c r="AA32" i="113"/>
  <c r="Z32" i="113"/>
  <c r="Y32" i="113"/>
  <c r="X32" i="113"/>
  <c r="W32" i="113"/>
  <c r="AF31" i="113"/>
  <c r="AE31" i="113"/>
  <c r="AD31" i="113"/>
  <c r="AC31" i="113"/>
  <c r="AB31" i="113"/>
  <c r="AA31" i="113"/>
  <c r="Z31" i="113"/>
  <c r="Y31" i="113"/>
  <c r="X31" i="113"/>
  <c r="W31" i="113"/>
  <c r="AF30" i="113"/>
  <c r="AE30" i="113"/>
  <c r="AD30" i="113"/>
  <c r="AC30" i="113"/>
  <c r="AB30" i="113"/>
  <c r="AA30" i="113"/>
  <c r="Z30" i="113"/>
  <c r="Y30" i="113"/>
  <c r="X30" i="113"/>
  <c r="W30" i="113"/>
  <c r="W11" i="113"/>
  <c r="X11" i="113"/>
  <c r="Y11" i="113"/>
  <c r="Z11" i="113"/>
  <c r="AA11" i="113"/>
  <c r="AB11" i="113"/>
  <c r="AC11" i="113"/>
  <c r="AD11" i="113"/>
  <c r="AE11" i="113"/>
  <c r="AF11" i="113"/>
  <c r="W12" i="113"/>
  <c r="X12" i="113"/>
  <c r="Y12" i="113"/>
  <c r="Z12" i="113"/>
  <c r="AA12" i="113"/>
  <c r="AB12" i="113"/>
  <c r="AC12" i="113"/>
  <c r="AD12" i="113"/>
  <c r="AE12" i="113"/>
  <c r="AF12" i="113"/>
  <c r="W13" i="113"/>
  <c r="X13" i="113"/>
  <c r="Y13" i="113"/>
  <c r="Z13" i="113"/>
  <c r="AA13" i="113"/>
  <c r="AB13" i="113"/>
  <c r="AC13" i="113"/>
  <c r="AD13" i="113"/>
  <c r="AE13" i="113"/>
  <c r="AF13" i="113"/>
  <c r="W14" i="113"/>
  <c r="X14" i="113"/>
  <c r="Y14" i="113"/>
  <c r="Z14" i="113"/>
  <c r="AA14" i="113"/>
  <c r="AB14" i="113"/>
  <c r="AC14" i="113"/>
  <c r="AD14" i="113"/>
  <c r="AE14" i="113"/>
  <c r="AF14" i="113"/>
  <c r="W15" i="113"/>
  <c r="X15" i="113"/>
  <c r="Y15" i="113"/>
  <c r="Z15" i="113"/>
  <c r="AA15" i="113"/>
  <c r="AB15" i="113"/>
  <c r="AC15" i="113"/>
  <c r="AD15" i="113"/>
  <c r="AE15" i="113"/>
  <c r="AF15" i="113"/>
  <c r="W17" i="113"/>
  <c r="X17" i="113"/>
  <c r="Y17" i="113"/>
  <c r="Z17" i="113"/>
  <c r="AA17" i="113"/>
  <c r="AB17" i="113"/>
  <c r="AC17" i="113"/>
  <c r="AD17" i="113"/>
  <c r="AE17" i="113"/>
  <c r="AF17" i="113"/>
  <c r="W18" i="113"/>
  <c r="X18" i="113"/>
  <c r="Y18" i="113"/>
  <c r="Z18" i="113"/>
  <c r="AA18" i="113"/>
  <c r="AB18" i="113"/>
  <c r="AC18" i="113"/>
  <c r="AD18" i="113"/>
  <c r="AE18" i="113"/>
  <c r="AF18" i="113"/>
  <c r="W19" i="113"/>
  <c r="X19" i="113"/>
  <c r="Y19" i="113"/>
  <c r="Z19" i="113"/>
  <c r="AA19" i="113"/>
  <c r="AB19" i="113"/>
  <c r="AC19" i="113"/>
  <c r="AD19" i="113"/>
  <c r="AE19" i="113"/>
  <c r="AF19" i="113"/>
  <c r="W20" i="113"/>
  <c r="X20" i="113"/>
  <c r="Y20" i="113"/>
  <c r="Z20" i="113"/>
  <c r="AA20" i="113"/>
  <c r="AB20" i="113"/>
  <c r="AC20" i="113"/>
  <c r="AD20" i="113"/>
  <c r="AE20" i="113"/>
  <c r="AF20" i="113"/>
  <c r="W21" i="113"/>
  <c r="X21" i="113"/>
  <c r="Y21" i="113"/>
  <c r="Z21" i="113"/>
  <c r="AA21" i="113"/>
  <c r="AB21" i="113"/>
  <c r="AC21" i="113"/>
  <c r="AD21" i="113"/>
  <c r="AE21" i="113"/>
  <c r="AF21" i="113"/>
  <c r="W23" i="113"/>
  <c r="X23" i="113"/>
  <c r="Y23" i="113"/>
  <c r="Z23" i="113"/>
  <c r="AA23" i="113"/>
  <c r="AB23" i="113"/>
  <c r="AC23" i="113"/>
  <c r="AD23" i="113"/>
  <c r="AE23" i="113"/>
  <c r="AF23" i="113"/>
  <c r="W24" i="113"/>
  <c r="X24" i="113"/>
  <c r="Y24" i="113"/>
  <c r="Z24" i="113"/>
  <c r="AA24" i="113"/>
  <c r="AB24" i="113"/>
  <c r="AC24" i="113"/>
  <c r="AD24" i="113"/>
  <c r="AE24" i="113"/>
  <c r="AF24" i="113"/>
  <c r="W25" i="113"/>
  <c r="X25" i="113"/>
  <c r="Y25" i="113"/>
  <c r="Z25" i="113"/>
  <c r="AA25" i="113"/>
  <c r="AB25" i="113"/>
  <c r="AC25" i="113"/>
  <c r="AD25" i="113"/>
  <c r="AE25" i="113"/>
  <c r="AF25" i="113"/>
  <c r="AF9" i="113"/>
  <c r="AE9" i="113"/>
  <c r="AD9" i="113"/>
  <c r="AC9" i="113"/>
  <c r="AB9" i="113"/>
  <c r="AA9" i="113"/>
  <c r="Z9" i="113"/>
  <c r="Y9" i="113"/>
  <c r="X9" i="113"/>
  <c r="W9" i="113"/>
  <c r="G53" i="113"/>
  <c r="G52" i="113"/>
  <c r="G51" i="113"/>
  <c r="G50" i="113"/>
  <c r="G49" i="113"/>
  <c r="G48" i="113"/>
  <c r="G47" i="113"/>
  <c r="G46" i="113"/>
  <c r="G44" i="113"/>
  <c r="G43" i="113"/>
  <c r="G42" i="113"/>
  <c r="G41" i="113"/>
  <c r="G35" i="113"/>
  <c r="G34" i="113"/>
  <c r="G32" i="113"/>
  <c r="G31" i="113"/>
  <c r="G30" i="113"/>
  <c r="G25" i="113"/>
  <c r="G24" i="113"/>
  <c r="G23" i="113"/>
  <c r="G21" i="113"/>
  <c r="G20" i="113"/>
  <c r="G19" i="113"/>
  <c r="G18" i="113"/>
  <c r="G17" i="113"/>
  <c r="G15" i="113"/>
  <c r="G14" i="113"/>
  <c r="G13" i="113"/>
  <c r="G12" i="113"/>
  <c r="G11" i="113"/>
  <c r="G9" i="113"/>
  <c r="K71" i="113" l="1"/>
  <c r="L71" i="113"/>
  <c r="M71" i="113"/>
  <c r="N71" i="113"/>
  <c r="O71" i="113"/>
  <c r="P71" i="113"/>
  <c r="O72" i="113"/>
  <c r="O73" i="113" s="1"/>
  <c r="AC63" i="113"/>
  <c r="Q72" i="113"/>
  <c r="Q73" i="113" s="1"/>
  <c r="AE63" i="113"/>
  <c r="R72" i="113"/>
  <c r="R73" i="113" s="1"/>
  <c r="AF63" i="113"/>
  <c r="Y63" i="113"/>
  <c r="K72" i="113"/>
  <c r="K73" i="113" s="1"/>
  <c r="Z63" i="113"/>
  <c r="L72" i="113"/>
  <c r="L73" i="113" s="1"/>
  <c r="AA63" i="113"/>
  <c r="M72" i="113"/>
  <c r="M73" i="113" s="1"/>
  <c r="P72" i="113"/>
  <c r="P73" i="113" s="1"/>
  <c r="AD63" i="113"/>
  <c r="I72" i="113"/>
  <c r="I73" i="113" s="1"/>
  <c r="W63" i="113"/>
  <c r="J72" i="113"/>
  <c r="J73" i="113" s="1"/>
  <c r="X63" i="113"/>
  <c r="N72" i="113"/>
  <c r="N73" i="113" s="1"/>
  <c r="AB63" i="113"/>
  <c r="AI49" i="113"/>
  <c r="AI15" i="113"/>
  <c r="AI11" i="113"/>
  <c r="AI53" i="113"/>
  <c r="AI20" i="113"/>
  <c r="AI30" i="113"/>
  <c r="AI34" i="113"/>
  <c r="AI43" i="113"/>
  <c r="AI48" i="113"/>
  <c r="AI52" i="113"/>
  <c r="AI25" i="113"/>
  <c r="AI14" i="113"/>
  <c r="AI19" i="113"/>
  <c r="AI31" i="113"/>
  <c r="AI35" i="113"/>
  <c r="AI44" i="113"/>
  <c r="AI24" i="113"/>
  <c r="AI23" i="113"/>
  <c r="AI18" i="113"/>
  <c r="AI13" i="113"/>
  <c r="AI9" i="113"/>
  <c r="AI41" i="113"/>
  <c r="AI46" i="113"/>
  <c r="AI50" i="113"/>
  <c r="AI21" i="113"/>
  <c r="AI17" i="113"/>
  <c r="AI12" i="113"/>
  <c r="AI32" i="113"/>
  <c r="AI42" i="113"/>
  <c r="AI47" i="113"/>
  <c r="AI51" i="113"/>
  <c r="E30" i="123"/>
  <c r="F30" i="123"/>
  <c r="D30" i="123"/>
  <c r="C30" i="123"/>
  <c r="F34" i="123"/>
  <c r="F39" i="123" s="1"/>
  <c r="G30" i="123"/>
  <c r="U71" i="113" l="1"/>
  <c r="D13" i="123"/>
  <c r="G13" i="123"/>
  <c r="U72" i="113"/>
  <c r="U73" i="113" s="1"/>
  <c r="AI63" i="113"/>
  <c r="E13" i="123"/>
  <c r="F41" i="123"/>
  <c r="B30" i="123"/>
  <c r="C13" i="123"/>
  <c r="U68" i="113"/>
  <c r="F13" i="123"/>
  <c r="B13" i="123"/>
  <c r="H73" i="113"/>
  <c r="D15" i="116" l="1"/>
  <c r="D12" i="116"/>
  <c r="D11" i="116"/>
  <c r="B19" i="116" l="1"/>
  <c r="C19" i="116"/>
  <c r="D14" i="116"/>
  <c r="D16" i="116"/>
  <c r="D13" i="116"/>
  <c r="D19" i="116" l="1"/>
  <c r="C36" i="116" s="1"/>
  <c r="B9" i="144" s="1"/>
  <c r="B36" i="116" l="1"/>
  <c r="B9" i="141" s="1"/>
  <c r="P15" i="141" s="1"/>
  <c r="G17" i="123"/>
  <c r="G22" i="123" s="1"/>
  <c r="G34" i="123"/>
  <c r="G39" i="123" s="1"/>
  <c r="P14" i="141" l="1"/>
  <c r="O21" i="144"/>
  <c r="O21" i="139"/>
  <c r="O20" i="144"/>
  <c r="O20" i="139"/>
  <c r="P17" i="141"/>
  <c r="Q15" i="141"/>
  <c r="P16" i="141"/>
  <c r="Q14" i="141"/>
  <c r="B9" i="139"/>
  <c r="G24" i="123"/>
  <c r="G41" i="123"/>
  <c r="E20" i="144" l="1"/>
  <c r="O22" i="144"/>
  <c r="O29" i="144"/>
  <c r="M20" i="144"/>
  <c r="N20" i="144"/>
  <c r="O24" i="144"/>
  <c r="O30" i="144"/>
  <c r="M21" i="144"/>
  <c r="N21" i="144"/>
  <c r="E15" i="144" s="1"/>
  <c r="K15" i="144" s="1"/>
  <c r="P15" i="144" s="1"/>
  <c r="E21" i="144"/>
  <c r="E22" i="144" s="1"/>
  <c r="N21" i="141"/>
  <c r="E20" i="139"/>
  <c r="N20" i="141"/>
  <c r="R14" i="141"/>
  <c r="Q16" i="141"/>
  <c r="Q29" i="141" s="1"/>
  <c r="P29" i="141"/>
  <c r="R15" i="141"/>
  <c r="Q17" i="141"/>
  <c r="P30" i="141"/>
  <c r="P24" i="141"/>
  <c r="E21" i="139"/>
  <c r="O30" i="139"/>
  <c r="O29" i="139"/>
  <c r="E14" i="144" l="1"/>
  <c r="N22" i="144"/>
  <c r="O34" i="144"/>
  <c r="M22" i="144"/>
  <c r="O33" i="144"/>
  <c r="O31" i="144"/>
  <c r="P17" i="144"/>
  <c r="Q15" i="144"/>
  <c r="O24" i="139"/>
  <c r="O22" i="139"/>
  <c r="N30" i="141"/>
  <c r="P34" i="141" s="1"/>
  <c r="M21" i="141"/>
  <c r="E21" i="141"/>
  <c r="P31" i="141"/>
  <c r="R17" i="141"/>
  <c r="S15" i="141"/>
  <c r="S17" i="141" s="1"/>
  <c r="N24" i="141"/>
  <c r="E20" i="141"/>
  <c r="N22" i="141"/>
  <c r="M20" i="141"/>
  <c r="N29" i="141"/>
  <c r="Q30" i="141"/>
  <c r="Q31" i="141" s="1"/>
  <c r="Q24" i="141"/>
  <c r="R16" i="141"/>
  <c r="S14" i="141"/>
  <c r="S16" i="141" s="1"/>
  <c r="S29" i="141" s="1"/>
  <c r="E22" i="139"/>
  <c r="O33" i="139"/>
  <c r="O31" i="139"/>
  <c r="O34" i="139"/>
  <c r="O35" i="144" l="1"/>
  <c r="Q17" i="144"/>
  <c r="R15" i="144"/>
  <c r="P30" i="144"/>
  <c r="K14" i="144"/>
  <c r="E16" i="144"/>
  <c r="E22" i="141"/>
  <c r="M22" i="141"/>
  <c r="N34" i="141"/>
  <c r="O34" i="141"/>
  <c r="N31" i="141"/>
  <c r="N33" i="141"/>
  <c r="O33" i="141"/>
  <c r="P33" i="141"/>
  <c r="P35" i="141" s="1"/>
  <c r="Q33" i="141"/>
  <c r="M17" i="141"/>
  <c r="S30" i="141"/>
  <c r="S31" i="141" s="1"/>
  <c r="S24" i="141"/>
  <c r="Q34" i="141"/>
  <c r="R29" i="141"/>
  <c r="R33" i="141" s="1"/>
  <c r="M16" i="141"/>
  <c r="R30" i="141"/>
  <c r="R34" i="141" s="1"/>
  <c r="R24" i="141"/>
  <c r="O35" i="139"/>
  <c r="O35" i="141" l="1"/>
  <c r="N35" i="141"/>
  <c r="K16" i="144"/>
  <c r="P14" i="144"/>
  <c r="P34" i="144"/>
  <c r="S15" i="144"/>
  <c r="R17" i="144"/>
  <c r="Q30" i="144"/>
  <c r="M24" i="141"/>
  <c r="S34" i="141"/>
  <c r="R31" i="141"/>
  <c r="M18" i="141"/>
  <c r="R35" i="141"/>
  <c r="Q35" i="141"/>
  <c r="S33" i="141"/>
  <c r="S35" i="141" l="1"/>
  <c r="R30" i="144"/>
  <c r="S17" i="144"/>
  <c r="T15" i="144"/>
  <c r="Q14" i="144"/>
  <c r="P16" i="144"/>
  <c r="Q34" i="144"/>
  <c r="M20" i="139"/>
  <c r="S30" i="144" l="1"/>
  <c r="U15" i="144"/>
  <c r="T17" i="144"/>
  <c r="P29" i="144"/>
  <c r="P24" i="144"/>
  <c r="R14" i="144"/>
  <c r="Q16" i="144"/>
  <c r="R34" i="144"/>
  <c r="N21" i="139"/>
  <c r="E15" i="139" s="1"/>
  <c r="K15" i="139" s="1"/>
  <c r="M21" i="139"/>
  <c r="M22" i="139" s="1"/>
  <c r="N20" i="139"/>
  <c r="E14" i="139" s="1"/>
  <c r="K14" i="139" s="1"/>
  <c r="P14" i="139" s="1"/>
  <c r="P31" i="144" l="1"/>
  <c r="P33" i="144"/>
  <c r="P35" i="144" s="1"/>
  <c r="T30" i="144"/>
  <c r="T34" i="144" s="1"/>
  <c r="U17" i="144"/>
  <c r="V15" i="144"/>
  <c r="Q29" i="144"/>
  <c r="Q31" i="144" s="1"/>
  <c r="Q24" i="144"/>
  <c r="R16" i="144"/>
  <c r="S14" i="144"/>
  <c r="S34" i="144"/>
  <c r="P16" i="139"/>
  <c r="P29" i="139" s="1"/>
  <c r="P33" i="139" s="1"/>
  <c r="Q14" i="139"/>
  <c r="R14" i="139" s="1"/>
  <c r="K16" i="139"/>
  <c r="P15" i="139"/>
  <c r="E16" i="139"/>
  <c r="N22" i="139"/>
  <c r="V17" i="144" l="1"/>
  <c r="W15" i="144"/>
  <c r="T14" i="144"/>
  <c r="S16" i="144"/>
  <c r="Q33" i="144"/>
  <c r="Q35" i="144" s="1"/>
  <c r="R29" i="144"/>
  <c r="R31" i="144" s="1"/>
  <c r="R24" i="144"/>
  <c r="U30" i="144"/>
  <c r="U34" i="144" s="1"/>
  <c r="S14" i="139"/>
  <c r="R16" i="139"/>
  <c r="R29" i="139" s="1"/>
  <c r="P17" i="139"/>
  <c r="Q15" i="139"/>
  <c r="R15" i="139" s="1"/>
  <c r="S29" i="144" l="1"/>
  <c r="S24" i="144"/>
  <c r="S33" i="144"/>
  <c r="S35" i="144" s="1"/>
  <c r="R33" i="144"/>
  <c r="R35" i="144" s="1"/>
  <c r="T16" i="144"/>
  <c r="U14" i="144"/>
  <c r="X15" i="144"/>
  <c r="W17" i="144"/>
  <c r="V30" i="144"/>
  <c r="V34" i="144" s="1"/>
  <c r="T14" i="139"/>
  <c r="S16" i="139"/>
  <c r="S29" i="139" s="1"/>
  <c r="Q17" i="139"/>
  <c r="Q30" i="139" s="1"/>
  <c r="R17" i="139"/>
  <c r="S15" i="139"/>
  <c r="P30" i="139"/>
  <c r="P24" i="139"/>
  <c r="Q16" i="139"/>
  <c r="T29" i="144" l="1"/>
  <c r="T24" i="144"/>
  <c r="S31" i="144"/>
  <c r="T33" i="144"/>
  <c r="T35" i="144" s="1"/>
  <c r="U16" i="144"/>
  <c r="V14" i="144"/>
  <c r="W30" i="144"/>
  <c r="W34" i="144" s="1"/>
  <c r="X17" i="144"/>
  <c r="Y15" i="144"/>
  <c r="T16" i="139"/>
  <c r="T29" i="139" s="1"/>
  <c r="U14" i="139"/>
  <c r="P34" i="139"/>
  <c r="P35" i="139" s="1"/>
  <c r="P31" i="139"/>
  <c r="T15" i="139"/>
  <c r="S17" i="139"/>
  <c r="R24" i="139"/>
  <c r="R30" i="139"/>
  <c r="R31" i="139" s="1"/>
  <c r="Q24" i="139"/>
  <c r="Q34" i="139"/>
  <c r="Q29" i="139"/>
  <c r="V16" i="144" l="1"/>
  <c r="W14" i="144"/>
  <c r="U29" i="144"/>
  <c r="U24" i="144"/>
  <c r="Y17" i="144"/>
  <c r="Z15" i="144"/>
  <c r="X30" i="144"/>
  <c r="X34" i="144" s="1"/>
  <c r="T31" i="144"/>
  <c r="R34" i="139"/>
  <c r="V14" i="139"/>
  <c r="U16" i="139"/>
  <c r="U29" i="139" s="1"/>
  <c r="U33" i="139" s="1"/>
  <c r="S24" i="139"/>
  <c r="S30" i="139"/>
  <c r="S34" i="139" s="1"/>
  <c r="U15" i="139"/>
  <c r="T17" i="139"/>
  <c r="T33" i="139"/>
  <c r="Q31" i="139"/>
  <c r="R33" i="139"/>
  <c r="Q33" i="139"/>
  <c r="Q35" i="139" s="1"/>
  <c r="S33" i="139"/>
  <c r="Y30" i="144" l="1"/>
  <c r="Y34" i="144" s="1"/>
  <c r="W16" i="144"/>
  <c r="X14" i="144"/>
  <c r="AA15" i="144"/>
  <c r="Z17" i="144"/>
  <c r="U31" i="144"/>
  <c r="U33" i="144"/>
  <c r="U35" i="144" s="1"/>
  <c r="V29" i="144"/>
  <c r="V24" i="144"/>
  <c r="W14" i="139"/>
  <c r="V16" i="139"/>
  <c r="V29" i="139" s="1"/>
  <c r="T30" i="139"/>
  <c r="T24" i="139"/>
  <c r="V15" i="139"/>
  <c r="U17" i="139"/>
  <c r="S31" i="139"/>
  <c r="R35" i="139"/>
  <c r="AA17" i="144" l="1"/>
  <c r="AB15" i="144"/>
  <c r="Z30" i="144"/>
  <c r="Z34" i="144" s="1"/>
  <c r="V31" i="144"/>
  <c r="V33" i="144"/>
  <c r="V35" i="144" s="1"/>
  <c r="Y14" i="144"/>
  <c r="X16" i="144"/>
  <c r="W29" i="144"/>
  <c r="W24" i="144"/>
  <c r="V33" i="139"/>
  <c r="X14" i="139"/>
  <c r="W16" i="139"/>
  <c r="W29" i="139" s="1"/>
  <c r="W33" i="139" s="1"/>
  <c r="U30" i="139"/>
  <c r="U24" i="139"/>
  <c r="W15" i="139"/>
  <c r="V17" i="139"/>
  <c r="T31" i="139"/>
  <c r="T34" i="139"/>
  <c r="S35" i="139"/>
  <c r="X29" i="144" l="1"/>
  <c r="X24" i="144"/>
  <c r="Z14" i="144"/>
  <c r="Y16" i="144"/>
  <c r="AB17" i="144"/>
  <c r="AC15" i="144"/>
  <c r="W31" i="144"/>
  <c r="W33" i="144"/>
  <c r="W35" i="144" s="1"/>
  <c r="AA30" i="144"/>
  <c r="AA34" i="144" s="1"/>
  <c r="Y14" i="139"/>
  <c r="X16" i="139"/>
  <c r="X29" i="139" s="1"/>
  <c r="V30" i="139"/>
  <c r="V34" i="139" s="1"/>
  <c r="V24" i="139"/>
  <c r="X15" i="139"/>
  <c r="W17" i="139"/>
  <c r="U31" i="139"/>
  <c r="U34" i="139"/>
  <c r="T35" i="139"/>
  <c r="AC17" i="144" l="1"/>
  <c r="AD15" i="144"/>
  <c r="AB30" i="144"/>
  <c r="AB34" i="144" s="1"/>
  <c r="Y29" i="144"/>
  <c r="Y24" i="144"/>
  <c r="AA14" i="144"/>
  <c r="Z16" i="144"/>
  <c r="X31" i="144"/>
  <c r="X33" i="144"/>
  <c r="X35" i="144" s="1"/>
  <c r="Z14" i="139"/>
  <c r="Y16" i="139"/>
  <c r="Y29" i="139" s="1"/>
  <c r="Y33" i="139"/>
  <c r="X33" i="139"/>
  <c r="W30" i="139"/>
  <c r="W34" i="139" s="1"/>
  <c r="W24" i="139"/>
  <c r="Y15" i="139"/>
  <c r="X17" i="139"/>
  <c r="U35" i="139"/>
  <c r="V31" i="139"/>
  <c r="V35" i="139"/>
  <c r="Z29" i="144" l="1"/>
  <c r="Z24" i="144"/>
  <c r="AA16" i="144"/>
  <c r="AB14" i="144"/>
  <c r="Y31" i="144"/>
  <c r="Y33" i="144"/>
  <c r="Y35" i="144" s="1"/>
  <c r="AD17" i="144"/>
  <c r="AE15" i="144"/>
  <c r="AC30" i="144"/>
  <c r="AC34" i="144" s="1"/>
  <c r="AA14" i="139"/>
  <c r="Z16" i="139"/>
  <c r="Z29" i="139" s="1"/>
  <c r="W35" i="139"/>
  <c r="X30" i="139"/>
  <c r="X24" i="139"/>
  <c r="Z15" i="139"/>
  <c r="Y17" i="139"/>
  <c r="W31" i="139"/>
  <c r="AD30" i="144" l="1"/>
  <c r="AD34" i="144" s="1"/>
  <c r="AB16" i="144"/>
  <c r="AC14" i="144"/>
  <c r="AE17" i="144"/>
  <c r="AF15" i="144"/>
  <c r="AA29" i="144"/>
  <c r="AA24" i="144"/>
  <c r="Z31" i="144"/>
  <c r="Z33" i="144"/>
  <c r="Z35" i="144" s="1"/>
  <c r="Z33" i="139"/>
  <c r="AB14" i="139"/>
  <c r="AA16" i="139"/>
  <c r="AA29" i="139" s="1"/>
  <c r="AA33" i="139" s="1"/>
  <c r="Y30" i="139"/>
  <c r="Y24" i="139"/>
  <c r="AA15" i="139"/>
  <c r="Z17" i="139"/>
  <c r="X31" i="139"/>
  <c r="X34" i="139"/>
  <c r="X35" i="139" s="1"/>
  <c r="AF17" i="144" l="1"/>
  <c r="AG15" i="144"/>
  <c r="AA31" i="144"/>
  <c r="AA33" i="144"/>
  <c r="AA35" i="144" s="1"/>
  <c r="AE30" i="144"/>
  <c r="AE34" i="144" s="1"/>
  <c r="AD14" i="144"/>
  <c r="AC16" i="144"/>
  <c r="AB29" i="144"/>
  <c r="AB24" i="144"/>
  <c r="AC14" i="139"/>
  <c r="AB16" i="139"/>
  <c r="AB29" i="139" s="1"/>
  <c r="AB33" i="139" s="1"/>
  <c r="Z30" i="139"/>
  <c r="Z24" i="139"/>
  <c r="AB15" i="139"/>
  <c r="AA17" i="139"/>
  <c r="Y31" i="139"/>
  <c r="Y34" i="139"/>
  <c r="Y35" i="139" s="1"/>
  <c r="AD16" i="144" l="1"/>
  <c r="AE14" i="144"/>
  <c r="AC29" i="144"/>
  <c r="AC24" i="144"/>
  <c r="AG17" i="144"/>
  <c r="AH15" i="144"/>
  <c r="AB31" i="144"/>
  <c r="AB33" i="144"/>
  <c r="AB35" i="144" s="1"/>
  <c r="AF30" i="144"/>
  <c r="AF34" i="144" s="1"/>
  <c r="AD14" i="139"/>
  <c r="AC16" i="139"/>
  <c r="AC29" i="139" s="1"/>
  <c r="AC33" i="139" s="1"/>
  <c r="AA30" i="139"/>
  <c r="AA24" i="139"/>
  <c r="AC15" i="139"/>
  <c r="AB17" i="139"/>
  <c r="Z31" i="139"/>
  <c r="Z34" i="139"/>
  <c r="Z35" i="139" s="1"/>
  <c r="AG30" i="144" l="1"/>
  <c r="AG34" i="144" s="1"/>
  <c r="AC31" i="144"/>
  <c r="AC33" i="144"/>
  <c r="AC35" i="144" s="1"/>
  <c r="AI15" i="144"/>
  <c r="AH17" i="144"/>
  <c r="AE16" i="144"/>
  <c r="AF14" i="144"/>
  <c r="AD29" i="144"/>
  <c r="AD24" i="144"/>
  <c r="AE14" i="139"/>
  <c r="AD16" i="139"/>
  <c r="AD29" i="139" s="1"/>
  <c r="AD33" i="139" s="1"/>
  <c r="AB30" i="139"/>
  <c r="AB24" i="139"/>
  <c r="AD15" i="139"/>
  <c r="AC17" i="139"/>
  <c r="AA31" i="139"/>
  <c r="AA34" i="139"/>
  <c r="AA35" i="139" s="1"/>
  <c r="AJ15" i="144" l="1"/>
  <c r="AI17" i="144"/>
  <c r="AF16" i="144"/>
  <c r="AG14" i="144"/>
  <c r="AE29" i="144"/>
  <c r="AE24" i="144"/>
  <c r="AH30" i="144"/>
  <c r="AH34" i="144" s="1"/>
  <c r="AD31" i="144"/>
  <c r="AD33" i="144"/>
  <c r="AD35" i="144" s="1"/>
  <c r="AF14" i="139"/>
  <c r="AG14" i="139" s="1"/>
  <c r="AE16" i="139"/>
  <c r="AE29" i="139" s="1"/>
  <c r="AE33" i="139" s="1"/>
  <c r="AC30" i="139"/>
  <c r="AC24" i="139"/>
  <c r="AE15" i="139"/>
  <c r="AD17" i="139"/>
  <c r="AB31" i="139"/>
  <c r="AB34" i="139"/>
  <c r="AB35" i="139" s="1"/>
  <c r="AE31" i="144" l="1"/>
  <c r="AE33" i="144"/>
  <c r="AE35" i="144" s="1"/>
  <c r="AG16" i="144"/>
  <c r="AH14" i="144"/>
  <c r="AF29" i="144"/>
  <c r="AF24" i="144"/>
  <c r="AI30" i="144"/>
  <c r="AI34" i="144" s="1"/>
  <c r="AJ17" i="144"/>
  <c r="AK15" i="144"/>
  <c r="AH14" i="139"/>
  <c r="AG16" i="139"/>
  <c r="AG29" i="139" s="1"/>
  <c r="AF15" i="139"/>
  <c r="AG15" i="139" s="1"/>
  <c r="AE17" i="139"/>
  <c r="AD30" i="139"/>
  <c r="AD24" i="139"/>
  <c r="AC31" i="139"/>
  <c r="AC34" i="139"/>
  <c r="AC35" i="139" s="1"/>
  <c r="AF31" i="144" l="1"/>
  <c r="AF33" i="144"/>
  <c r="AF35" i="144" s="1"/>
  <c r="AH16" i="144"/>
  <c r="AI14" i="144"/>
  <c r="AG29" i="144"/>
  <c r="AG24" i="144"/>
  <c r="AL15" i="144"/>
  <c r="AK17" i="144"/>
  <c r="AJ30" i="144"/>
  <c r="AJ34" i="144" s="1"/>
  <c r="AI14" i="139"/>
  <c r="AH16" i="139"/>
  <c r="AH29" i="139" s="1"/>
  <c r="AD31" i="139"/>
  <c r="AD34" i="139"/>
  <c r="AD35" i="139" s="1"/>
  <c r="AE30" i="139"/>
  <c r="AE24" i="139"/>
  <c r="AH15" i="139"/>
  <c r="AG17" i="139"/>
  <c r="AF17" i="139"/>
  <c r="M13" i="139"/>
  <c r="P25" i="139" s="1"/>
  <c r="Q25" i="139" s="1"/>
  <c r="R25" i="139" s="1"/>
  <c r="S25" i="139" s="1"/>
  <c r="T25" i="139" s="1"/>
  <c r="U25" i="139" s="1"/>
  <c r="V25" i="139" s="1"/>
  <c r="W25" i="139" s="1"/>
  <c r="X25" i="139" s="1"/>
  <c r="Y25" i="139" s="1"/>
  <c r="Z25" i="139" s="1"/>
  <c r="AA25" i="139" s="1"/>
  <c r="AB25" i="139" s="1"/>
  <c r="AC25" i="139" s="1"/>
  <c r="AD25" i="139" s="1"/>
  <c r="AE25" i="139" s="1"/>
  <c r="AF25" i="139" s="1"/>
  <c r="AG25" i="139" s="1"/>
  <c r="AH25" i="139" s="1"/>
  <c r="AI25" i="139" s="1"/>
  <c r="AJ25" i="139" s="1"/>
  <c r="AK25" i="139" s="1"/>
  <c r="AL25" i="139" s="1"/>
  <c r="AM25" i="139" s="1"/>
  <c r="AN25" i="139" s="1"/>
  <c r="AO25" i="139" s="1"/>
  <c r="AF16" i="139"/>
  <c r="AF29" i="139" s="1"/>
  <c r="AM15" i="144" l="1"/>
  <c r="AL17" i="144"/>
  <c r="AG31" i="144"/>
  <c r="AG33" i="144"/>
  <c r="AG35" i="144" s="1"/>
  <c r="AK30" i="144"/>
  <c r="AK34" i="144" s="1"/>
  <c r="AI16" i="144"/>
  <c r="AJ14" i="144"/>
  <c r="AH29" i="144"/>
  <c r="AH24" i="144"/>
  <c r="AJ14" i="139"/>
  <c r="AI16" i="139"/>
  <c r="AI29" i="139" s="1"/>
  <c r="AI33" i="139" s="1"/>
  <c r="AI15" i="139"/>
  <c r="AH17" i="139"/>
  <c r="AG30" i="139"/>
  <c r="AG31" i="139" s="1"/>
  <c r="AG24" i="139"/>
  <c r="AE31" i="139"/>
  <c r="AE34" i="139"/>
  <c r="AE35" i="139" s="1"/>
  <c r="AF24" i="139"/>
  <c r="AF33" i="139"/>
  <c r="AG33" i="139"/>
  <c r="AH33" i="139"/>
  <c r="AF30" i="139"/>
  <c r="AJ16" i="144" l="1"/>
  <c r="AK14" i="144"/>
  <c r="AI29" i="144"/>
  <c r="AI24" i="144"/>
  <c r="AL30" i="144"/>
  <c r="AL34" i="144" s="1"/>
  <c r="AH31" i="144"/>
  <c r="AH33" i="144"/>
  <c r="AH35" i="144" s="1"/>
  <c r="AM17" i="144"/>
  <c r="AN15" i="144"/>
  <c r="AK14" i="139"/>
  <c r="AJ16" i="139"/>
  <c r="AH30" i="139"/>
  <c r="AH31" i="139" s="1"/>
  <c r="AH24" i="139"/>
  <c r="AJ15" i="139"/>
  <c r="AI17" i="139"/>
  <c r="AF34" i="139"/>
  <c r="AF35" i="139" s="1"/>
  <c r="AG34" i="139"/>
  <c r="AG35" i="139" s="1"/>
  <c r="AF31" i="139"/>
  <c r="AI31" i="144" l="1"/>
  <c r="AI33" i="144"/>
  <c r="AI35" i="144" s="1"/>
  <c r="AH34" i="139"/>
  <c r="AH35" i="139" s="1"/>
  <c r="AO15" i="144"/>
  <c r="AN17" i="144"/>
  <c r="AN30" i="144" s="1"/>
  <c r="AL14" i="144"/>
  <c r="AK16" i="144"/>
  <c r="AM30" i="144"/>
  <c r="AM34" i="144" s="1"/>
  <c r="AJ29" i="144"/>
  <c r="AJ24" i="144"/>
  <c r="AJ29" i="139"/>
  <c r="AL14" i="139"/>
  <c r="AK16" i="139"/>
  <c r="AK29" i="139" s="1"/>
  <c r="AI30" i="139"/>
  <c r="AI24" i="139"/>
  <c r="AK15" i="139"/>
  <c r="AJ17" i="139"/>
  <c r="AK29" i="144" l="1"/>
  <c r="AK24" i="144"/>
  <c r="AL16" i="144"/>
  <c r="AM14" i="144"/>
  <c r="AP15" i="144"/>
  <c r="AO17" i="144"/>
  <c r="AN34" i="144"/>
  <c r="AJ31" i="144"/>
  <c r="AJ33" i="144"/>
  <c r="AJ35" i="144" s="1"/>
  <c r="AM14" i="139"/>
  <c r="AL16" i="139"/>
  <c r="AL29" i="139" s="1"/>
  <c r="AL33" i="139" s="1"/>
  <c r="AJ33" i="139"/>
  <c r="AK33" i="139"/>
  <c r="AL15" i="139"/>
  <c r="AK17" i="139"/>
  <c r="AJ24" i="139"/>
  <c r="AJ30" i="139"/>
  <c r="AI31" i="139"/>
  <c r="AI34" i="139"/>
  <c r="AI35" i="139" s="1"/>
  <c r="AO30" i="144" l="1"/>
  <c r="AO34" i="144" s="1"/>
  <c r="AQ15" i="144"/>
  <c r="AP17" i="144"/>
  <c r="AM16" i="144"/>
  <c r="AN14" i="144"/>
  <c r="AL29" i="144"/>
  <c r="AL24" i="144"/>
  <c r="AK31" i="144"/>
  <c r="AK33" i="144"/>
  <c r="AK35" i="144" s="1"/>
  <c r="AN14" i="139"/>
  <c r="AM16" i="139"/>
  <c r="AK30" i="139"/>
  <c r="AK34" i="139" s="1"/>
  <c r="AK35" i="139" s="1"/>
  <c r="AK24" i="139"/>
  <c r="AM15" i="139"/>
  <c r="AL17" i="139"/>
  <c r="AJ31" i="139"/>
  <c r="AJ34" i="139"/>
  <c r="AJ35" i="139" s="1"/>
  <c r="AO14" i="144" l="1"/>
  <c r="AN16" i="144"/>
  <c r="AL31" i="144"/>
  <c r="AL33" i="144"/>
  <c r="AL35" i="144" s="1"/>
  <c r="AM29" i="144"/>
  <c r="AM24" i="144"/>
  <c r="AP30" i="144"/>
  <c r="AP34" i="144" s="1"/>
  <c r="AR15" i="144"/>
  <c r="AQ17" i="144"/>
  <c r="AM29" i="139"/>
  <c r="AO14" i="139"/>
  <c r="AO16" i="139" s="1"/>
  <c r="AO29" i="139" s="1"/>
  <c r="AN16" i="139"/>
  <c r="AN29" i="139" s="1"/>
  <c r="AL30" i="139"/>
  <c r="AL24" i="139"/>
  <c r="AN15" i="139"/>
  <c r="AM17" i="139"/>
  <c r="AK31" i="139"/>
  <c r="AM31" i="144" l="1"/>
  <c r="AM33" i="144"/>
  <c r="AM35" i="144" s="1"/>
  <c r="AQ30" i="144"/>
  <c r="AQ34" i="144" s="1"/>
  <c r="AN24" i="144"/>
  <c r="AN29" i="144"/>
  <c r="AS15" i="144"/>
  <c r="AR17" i="144"/>
  <c r="AO16" i="144"/>
  <c r="AP14" i="144"/>
  <c r="N16" i="139"/>
  <c r="M16" i="139"/>
  <c r="AM33" i="139"/>
  <c r="AO33" i="139"/>
  <c r="AN33" i="139"/>
  <c r="AO15" i="139"/>
  <c r="AO17" i="139" s="1"/>
  <c r="AN17" i="139"/>
  <c r="AM30" i="139"/>
  <c r="AM24" i="139"/>
  <c r="AL31" i="139"/>
  <c r="AL34" i="139"/>
  <c r="AL35" i="139" s="1"/>
  <c r="AR30" i="144" l="1"/>
  <c r="AR34" i="144" s="1"/>
  <c r="AT15" i="144"/>
  <c r="AS17" i="144"/>
  <c r="AN31" i="144"/>
  <c r="AN33" i="144"/>
  <c r="AN35" i="144" s="1"/>
  <c r="AQ14" i="144"/>
  <c r="AP16" i="144"/>
  <c r="N17" i="139"/>
  <c r="N18" i="139" s="1"/>
  <c r="AO29" i="144"/>
  <c r="AO24" i="144"/>
  <c r="M17" i="139"/>
  <c r="M18" i="139" s="1"/>
  <c r="AM31" i="139"/>
  <c r="AN30" i="139"/>
  <c r="AN31" i="139" s="1"/>
  <c r="AN24" i="139"/>
  <c r="AM34" i="139"/>
  <c r="AM35" i="139" s="1"/>
  <c r="AO30" i="139"/>
  <c r="AO31" i="139" s="1"/>
  <c r="AO24" i="139"/>
  <c r="N24" i="139" l="1"/>
  <c r="AR14" i="144"/>
  <c r="AQ16" i="144"/>
  <c r="AP29" i="144"/>
  <c r="AP24" i="144"/>
  <c r="AS30" i="144"/>
  <c r="AS34" i="144" s="1"/>
  <c r="AU15" i="144"/>
  <c r="AU17" i="144" s="1"/>
  <c r="AT17" i="144"/>
  <c r="AO31" i="144"/>
  <c r="AO33" i="144"/>
  <c r="AO35" i="144" s="1"/>
  <c r="AN34" i="139"/>
  <c r="AN35" i="139" s="1"/>
  <c r="AO34" i="139"/>
  <c r="AO35" i="139" s="1"/>
  <c r="M24" i="139"/>
  <c r="AT30" i="144" l="1"/>
  <c r="AT34" i="144" s="1"/>
  <c r="M17" i="144"/>
  <c r="AU30" i="144"/>
  <c r="N17" i="144"/>
  <c r="AP31" i="144"/>
  <c r="AP33" i="144"/>
  <c r="AP35" i="144" s="1"/>
  <c r="AQ29" i="144"/>
  <c r="AQ24" i="144"/>
  <c r="AR16" i="144"/>
  <c r="AS14" i="144"/>
  <c r="AU34" i="144" l="1"/>
  <c r="AS16" i="144"/>
  <c r="AT14" i="144"/>
  <c r="AR29" i="144"/>
  <c r="AR24" i="144"/>
  <c r="AQ31" i="144"/>
  <c r="AQ33" i="144"/>
  <c r="AQ35" i="144" s="1"/>
  <c r="AR31" i="144" l="1"/>
  <c r="AR33" i="144"/>
  <c r="AR35" i="144" s="1"/>
  <c r="AU14" i="144"/>
  <c r="AU16" i="144" s="1"/>
  <c r="AT16" i="144"/>
  <c r="AS29" i="144"/>
  <c r="AS24" i="144"/>
  <c r="AS31" i="144" l="1"/>
  <c r="AS33" i="144"/>
  <c r="AS35" i="144" s="1"/>
  <c r="AT29" i="144"/>
  <c r="M16" i="144"/>
  <c r="M18" i="144" s="1"/>
  <c r="AT24" i="144"/>
  <c r="M24" i="144" s="1"/>
  <c r="AU29" i="144"/>
  <c r="N16" i="144"/>
  <c r="AU24" i="144"/>
  <c r="AT31" i="144" l="1"/>
  <c r="AT33" i="144"/>
  <c r="AT35" i="144" s="1"/>
  <c r="N18" i="144"/>
  <c r="N24" i="144"/>
  <c r="AU31" i="144"/>
  <c r="AU33" i="144"/>
  <c r="AU35" i="1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Helena</author>
  </authors>
  <commentList>
    <comment ref="G5" authorId="0" shapeId="0" xr:uid="{70FA0532-D588-40E8-A245-32B476286108}">
      <text>
        <r>
          <rPr>
            <b/>
            <sz val="9"/>
            <color indexed="81"/>
            <rFont val="Tahoma"/>
            <family val="2"/>
          </rPr>
          <t>Nguyen, Helena:</t>
        </r>
        <r>
          <rPr>
            <sz val="9"/>
            <color indexed="81"/>
            <rFont val="Tahoma"/>
            <family val="2"/>
          </rPr>
          <t xml:space="preserve">
DA signed till end of Nov 2021.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tc={578C78E3-C1B8-4027-AD5B-A2D02752677F}</author>
    <author>tc={483199F2-CAAB-42D1-BD93-7DD1F1F78F31}</author>
    <author>Nguyen, Helena</author>
  </authors>
  <commentList>
    <comment ref="A32" authorId="0" shapeId="0" xr:uid="{578C78E3-C1B8-4027-AD5B-A2D02752677F}">
      <text>
        <t>[Threaded comment]
Your version of Excel allows you to read this threaded comment; however, any edits to it will get removed if the file is opened in a newer version of Excel. Learn more: https://go.microsoft.com/fwlink/?linkid=870924
Comment:
    Costs and timing of project TBD. Update will be completed as soon as possible.</t>
      </text>
    </comment>
    <comment ref="A39" authorId="1" shapeId="0" xr:uid="{483199F2-CAAB-42D1-BD93-7DD1F1F78F31}">
      <text>
        <t>[Threaded comment]
Your version of Excel allows you to read this threaded comment; however, any edits to it will get removed if the file is opened in a newer version of Excel. Learn more: https://go.microsoft.com/fwlink/?linkid=870924
Comment:
    Costs and timing of project TBD. Update will be completed as soon as possible.</t>
      </text>
    </comment>
    <comment ref="A42" authorId="2" shapeId="0" xr:uid="{6E30C9F5-A4D0-4A19-A67C-6C21972658B5}">
      <text>
        <r>
          <rPr>
            <b/>
            <sz val="9"/>
            <color indexed="81"/>
            <rFont val="Tahoma"/>
            <charset val="1"/>
          </rPr>
          <t>Nguyen, Helena:</t>
        </r>
        <r>
          <rPr>
            <sz val="9"/>
            <color indexed="81"/>
            <rFont val="Tahoma"/>
            <charset val="1"/>
          </rPr>
          <t xml:space="preserve">
Error found in 2016 actual cost. Cost is updated.</t>
        </r>
      </text>
    </comment>
  </commentList>
</comments>
</file>

<file path=xl/sharedStrings.xml><?xml version="1.0" encoding="utf-8"?>
<sst xmlns="http://schemas.openxmlformats.org/spreadsheetml/2006/main" count="445" uniqueCount="163">
  <si>
    <t>Total cost of infrastructure required to build out and service this land based on NET PRESENT VALUE (NPV) is:</t>
  </si>
  <si>
    <t>=</t>
  </si>
  <si>
    <t>Water Linear Shortfall</t>
  </si>
  <si>
    <t>Wastewater Linear Shortfall</t>
  </si>
  <si>
    <t>Leviable Land</t>
  </si>
  <si>
    <t>Water Rate used</t>
  </si>
  <si>
    <t>Wastewater Rate used</t>
  </si>
  <si>
    <t>NPV</t>
  </si>
  <si>
    <t>Simple Sum</t>
  </si>
  <si>
    <t>Debt servicing</t>
  </si>
  <si>
    <t>Annual rate increase</t>
  </si>
  <si>
    <t>Revenue surplus/(shortfall)</t>
  </si>
  <si>
    <t>Total Capital Expenditures</t>
  </si>
  <si>
    <t>Interest</t>
  </si>
  <si>
    <t>Annual levy rate</t>
  </si>
  <si>
    <t>Revenue</t>
  </si>
  <si>
    <t>%</t>
  </si>
  <si>
    <t>Water Linear</t>
  </si>
  <si>
    <t>Wastewater Linear</t>
  </si>
  <si>
    <t>Simple Difference between Revenue and P&amp;I ('000)</t>
  </si>
  <si>
    <t>On Cumulative Basis</t>
  </si>
  <si>
    <t>Total</t>
  </si>
  <si>
    <t>Total rate</t>
  </si>
  <si>
    <t>Total P&amp;I</t>
  </si>
  <si>
    <t>Total Linear</t>
  </si>
  <si>
    <t>Total Linear Shortfall</t>
  </si>
  <si>
    <t>Utilities Growth Related Infrastructure</t>
  </si>
  <si>
    <t>Project Name</t>
  </si>
  <si>
    <t xml:space="preserve"> Program</t>
  </si>
  <si>
    <t>892 Water Linear Extension Infrastructure</t>
  </si>
  <si>
    <t>Ogden Feeder Main Phase 1</t>
  </si>
  <si>
    <t>892-000 Water Distribution Network</t>
  </si>
  <si>
    <t>Lower Sarcee Feeder Main</t>
  </si>
  <si>
    <t>210 Ave SW Pump Station</t>
  </si>
  <si>
    <t>210 Ave Feeder Main</t>
  </si>
  <si>
    <t>East McKenzie FM</t>
  </si>
  <si>
    <t>Northridge Reservoir Land &amp; Construction</t>
  </si>
  <si>
    <t>Northridge FM West Leg Phase 1 &amp;2</t>
  </si>
  <si>
    <t>Belvedere Water Feeder Main PH 1 &amp; 2(X18005)</t>
  </si>
  <si>
    <t>Providence 146 Ave Feedermain</t>
  </si>
  <si>
    <t>Providence Westview Resevoir</t>
  </si>
  <si>
    <t>892 Water Linear Upgrade Infrastructure</t>
  </si>
  <si>
    <t>Airdrie FM  Tie-in and Meter Chamber Relocation</t>
  </si>
  <si>
    <t>Pump Station 36 Installation</t>
  </si>
  <si>
    <t>South Glenmore Reservoir Basin II</t>
  </si>
  <si>
    <t>Nose Hill Feedermain</t>
  </si>
  <si>
    <t>Country Hills Blvd Uptown Feedermain</t>
  </si>
  <si>
    <t>895 Sanitary Linear Extension Infrastructure</t>
  </si>
  <si>
    <t>North Ridge Macdonald Trunk</t>
  </si>
  <si>
    <t>895-000 Wastewater Collection Network</t>
  </si>
  <si>
    <t>West Pine Creek Sanitary Trunk Ph 2</t>
  </si>
  <si>
    <t>Seton Tunnel Ph 1</t>
  </si>
  <si>
    <t>144 Ave NE San Trunk</t>
  </si>
  <si>
    <t>North Beddington San Ph 2 CFA</t>
  </si>
  <si>
    <t>Beddington Creek II East Leg</t>
  </si>
  <si>
    <t>Belvedere Sanitary Trunk (X18006)</t>
  </si>
  <si>
    <t>Glacier Ridge East Basin Sanitary Trunk  (X17124)</t>
  </si>
  <si>
    <t>Glacier Ridge West Basin Sanitary Trunk (x17125)</t>
  </si>
  <si>
    <t>Haskayne Sanitary Trunk (X17126)</t>
  </si>
  <si>
    <t>Rangeview Sanitary Trunk Laterals</t>
  </si>
  <si>
    <t>Sanitary Collection</t>
  </si>
  <si>
    <t>Water Distribution</t>
  </si>
  <si>
    <t>Greenfield Only</t>
  </si>
  <si>
    <t>Wastewater Collection PRG 895</t>
  </si>
  <si>
    <t>Total Debt Taken</t>
  </si>
  <si>
    <t>Total Debt Forecasted</t>
  </si>
  <si>
    <t>Balance</t>
  </si>
  <si>
    <t>Greenfield Debt Taken</t>
  </si>
  <si>
    <t>Total Interest</t>
  </si>
  <si>
    <t xml:space="preserve">Total Debt Servicing </t>
  </si>
  <si>
    <t>Water Distribution PRG 892</t>
  </si>
  <si>
    <t>15 year</t>
  </si>
  <si>
    <t>Discount rate</t>
  </si>
  <si>
    <t>wdn</t>
  </si>
  <si>
    <t>wcn</t>
  </si>
  <si>
    <t>linear</t>
  </si>
  <si>
    <t>projected</t>
  </si>
  <si>
    <t>Total Actual/Projected</t>
  </si>
  <si>
    <t>Growth</t>
  </si>
  <si>
    <t>Greenfield</t>
  </si>
  <si>
    <t>Redevelopment</t>
  </si>
  <si>
    <t>Regional</t>
  </si>
  <si>
    <t>Total Debt (Actual + Forecast)</t>
  </si>
  <si>
    <t>Principal</t>
  </si>
  <si>
    <t>Total Principal</t>
  </si>
  <si>
    <t>Remaining capacity in Water &amp; Wastewater systems</t>
  </si>
  <si>
    <t>Water linear</t>
  </si>
  <si>
    <t>Capital expenditures</t>
  </si>
  <si>
    <t>OSL expenditure</t>
  </si>
  <si>
    <t>Wastewater linear</t>
  </si>
  <si>
    <t>Total hectares</t>
  </si>
  <si>
    <t>Bearspaw North Feeder Pump Station STN012 Upgrade</t>
  </si>
  <si>
    <t>2016A-2021A Shortfall</t>
  </si>
  <si>
    <t>Ogden Feeder Main Phase 2</t>
  </si>
  <si>
    <t>Northridge FM Ph 1</t>
  </si>
  <si>
    <t>Northridge FM Ph 2</t>
  </si>
  <si>
    <t>Starlight East Pump Station Ph 1</t>
  </si>
  <si>
    <t>Starlight East Pump Station Ph 2</t>
  </si>
  <si>
    <t>Chestermere 17th Ave Water Meter Chamber</t>
  </si>
  <si>
    <t>Top Hill Feedermain</t>
  </si>
  <si>
    <t>Mountain View Pump STN027</t>
  </si>
  <si>
    <t>Valley Ridge Pump STN041</t>
  </si>
  <si>
    <t>Valley Ridge Feedermains</t>
  </si>
  <si>
    <t>Glenmore High Lift Pump Station</t>
  </si>
  <si>
    <t>Beddington Reservoir</t>
  </si>
  <si>
    <t>Seton Tunnel Ph 2 Lateral 1</t>
  </si>
  <si>
    <t>Seton Tunnel Ph 2 Lateral 2</t>
  </si>
  <si>
    <t>2016-2028
Total</t>
  </si>
  <si>
    <t>Cranston Sanitary Trunk</t>
  </si>
  <si>
    <t>Haskayne Feedermain</t>
  </si>
  <si>
    <t>Debt term is 25 years till 2021 &amp; 15 years from 2022 forward</t>
  </si>
  <si>
    <t>Cumulative surplus/(shortfall)</t>
  </si>
  <si>
    <t>Investment income</t>
  </si>
  <si>
    <t>2022 Rates</t>
  </si>
  <si>
    <t>Discount/Escalation rate</t>
  </si>
  <si>
    <t>2016-2028</t>
  </si>
  <si>
    <t>In Thousands ('000)</t>
  </si>
  <si>
    <t>Forecasted Capital Cost</t>
  </si>
  <si>
    <t>WAVG rate</t>
  </si>
  <si>
    <t>Capacity rate calculation</t>
  </si>
  <si>
    <t>Water Linear (NPV of P&amp;I 2022-2046)</t>
  </si>
  <si>
    <t>Wastewater Linear (NPV of P&amp;I 2022-2046)</t>
  </si>
  <si>
    <t>895 Sanitary Upgrade Infrastructure</t>
  </si>
  <si>
    <t>Saddle Ridge Sanitary Upgrade</t>
  </si>
  <si>
    <t>Bowness Trunk Upgrade</t>
  </si>
  <si>
    <t>Shouldice Trunk Upgrade</t>
  </si>
  <si>
    <t>Nose Creek Trunk Upgrade</t>
  </si>
  <si>
    <t>Inglewood Trunk Upgrade</t>
  </si>
  <si>
    <t>WS-McKenzie Siphon Upgrade (XX1775)</t>
  </si>
  <si>
    <r>
      <t>Basic methodology</t>
    </r>
    <r>
      <rPr>
        <sz val="10"/>
        <color rgb="FF00B050"/>
        <rFont val="Arial"/>
        <family val="2"/>
      </rPr>
      <t>:</t>
    </r>
    <r>
      <rPr>
        <sz val="10"/>
        <rFont val="Arial"/>
        <family val="2"/>
      </rPr>
      <t xml:space="preserve"> Total cost (NPV) plus total shortfall divided by "leviable land"</t>
    </r>
  </si>
  <si>
    <t>Historical rates can be found here</t>
  </si>
  <si>
    <t xml:space="preserve">&lt;--- Earned investment income to be applied to Shortfall before calculating the levy rate. This will effectively zero out the investment income balance. Future earned investment income will be applied at future reviews periodically (anticipate every 2 years as approrpriate). </t>
  </si>
  <si>
    <t>Debt rates are set by the ACFA (link below to historical rates) and have been projected by The City Treasury group</t>
  </si>
  <si>
    <t>&lt;--- Projected surplus in 2021 due to shifting of some project timelines to accommodate decreased pace of growth. Adjustment of projects has resulted in less debt being taken on at this time than originally anticipated, resulting in a slightly lower amount of levy revenue required to meet Principle and Interest payment obligations for this year only.</t>
  </si>
  <si>
    <t>Average</t>
  </si>
  <si>
    <t>Westview Reservoir Land</t>
  </si>
  <si>
    <t>Projected Development Agreements to be signed</t>
  </si>
  <si>
    <t>Projected total Levy Revenue Water</t>
  </si>
  <si>
    <t>Projected total Levy Revenue Wastewater</t>
  </si>
  <si>
    <t>Principle &amp; Interest - Water Linear</t>
  </si>
  <si>
    <t>Principle &amp; Interest - Wastewater Linear</t>
  </si>
  <si>
    <t>Levy revenue less P&amp;I = Surplus (shortfall)</t>
  </si>
  <si>
    <t>Recovery rate calculation</t>
  </si>
  <si>
    <t>Water linear levy rate</t>
  </si>
  <si>
    <t>Wastewater linear levy rate</t>
  </si>
  <si>
    <t>Escalation rate</t>
  </si>
  <si>
    <r>
      <t>Basic methodology</t>
    </r>
    <r>
      <rPr>
        <sz val="10"/>
        <color rgb="FF00B050"/>
        <rFont val="Arial"/>
        <family val="2"/>
      </rPr>
      <t>:</t>
    </r>
    <r>
      <rPr>
        <sz val="10"/>
        <rFont val="Arial"/>
        <family val="2"/>
      </rPr>
      <t xml:space="preserve"> cost recovery in the 5 year time frame</t>
    </r>
  </si>
  <si>
    <t>Assumption: Uses Residential &amp; Commercial serviced land in the 14 New Communities and 27 Actively Developing Communities, does not include Industrial.</t>
  </si>
  <si>
    <t>Debt Rate (compounded semi-annually)</t>
  </si>
  <si>
    <t>Cost of Serviced Land Capacity model based on "Leviable Land" provided by Geodemographics. This includes a total of 4293Ha from the 14 New Communities (14NC) and 27 Actively Developing Communities (ADC) of available and leviable land.</t>
  </si>
  <si>
    <t>25 year</t>
  </si>
  <si>
    <t>Greenfield 2016 OSL (Debt Taken)</t>
  </si>
  <si>
    <t>Interest Rate</t>
  </si>
  <si>
    <t>Term (in years)</t>
  </si>
  <si>
    <t>Greenfield 2016 OSL (Debt Forecasted)</t>
  </si>
  <si>
    <t>Prior years' debt principal</t>
  </si>
  <si>
    <t>Prior years' debt interest</t>
  </si>
  <si>
    <t>Debt Taken in current year</t>
  </si>
  <si>
    <t xml:space="preserve">Debt Servicing </t>
  </si>
  <si>
    <t>Debt Forecasted</t>
  </si>
  <si>
    <t>Balance mid year</t>
  </si>
  <si>
    <t>Debt term is 25 years</t>
  </si>
  <si>
    <t>*The data contained within this spreadsheet is shared under an Open Government Licence - City of Calgary. This open government licence only applies to this data and this data only. Terms of Use can be found at https://data.calgary.ca/stories/s/Open-Calgary-Terms-of-Use/u45n-7awa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</si>
</sst>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00_-;\-* #,##0.00_-;_-* &quot;-&quot;??_-;_-@_-"/>
    <numFmt numFmtId="165" formatCode="_(&quot;$&quot;* #,##0_);_(&quot;$&quot;* \(#,##0\);_(&quot;$&quot;* &quot;-&quot;??_);_(@_)"/>
    <numFmt numFmtId="166" formatCode="_(* #,##0_);_(* \(#,##0\);_(* &quot;-&quot;??_);_(@_)"/>
    <numFmt numFmtId="167" formatCode="0.0%"/>
    <numFmt numFmtId="168" formatCode="_-* #,##0_-;\-* #,##0_-;_-* &quot;-&quot;??_-;_-@_-"/>
    <numFmt numFmtId="169" formatCode="0.00000000000000%"/>
    <numFmt numFmtId="170" formatCode="0.000000000"/>
    <numFmt numFmtId="171" formatCode="0.000%"/>
    <numFmt numFmtId="172" formatCode="0.0000%"/>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u/>
      <sz val="10"/>
      <name val="Arial"/>
      <family val="2"/>
    </font>
    <font>
      <sz val="8"/>
      <name val="Arial"/>
      <family val="2"/>
    </font>
    <font>
      <sz val="10"/>
      <name val="Arial"/>
      <family val="2"/>
    </font>
    <font>
      <sz val="10"/>
      <name val="Arial"/>
      <family val="2"/>
    </font>
    <font>
      <sz val="10"/>
      <color rgb="FFFF0000"/>
      <name val="Arial"/>
      <family val="2"/>
    </font>
    <font>
      <sz val="9"/>
      <color indexed="81"/>
      <name val="Tahoma"/>
      <family val="2"/>
    </font>
    <font>
      <b/>
      <sz val="9"/>
      <color indexed="81"/>
      <name val="Tahoma"/>
      <family val="2"/>
    </font>
    <font>
      <sz val="10"/>
      <color theme="1"/>
      <name val="Arial"/>
      <family val="2"/>
    </font>
    <font>
      <b/>
      <sz val="10"/>
      <color rgb="FFFF0000"/>
      <name val="Arial"/>
      <family val="2"/>
    </font>
    <font>
      <i/>
      <sz val="10"/>
      <name val="Arial"/>
      <family val="2"/>
    </font>
    <font>
      <b/>
      <sz val="12"/>
      <name val="Arial"/>
      <family val="2"/>
    </font>
    <font>
      <b/>
      <u/>
      <sz val="12"/>
      <name val="Arial"/>
      <family val="2"/>
    </font>
    <font>
      <b/>
      <sz val="10"/>
      <color theme="1"/>
      <name val="Arial"/>
      <family val="2"/>
    </font>
    <font>
      <b/>
      <u/>
      <sz val="10"/>
      <color theme="1"/>
      <name val="Arial"/>
      <family val="2"/>
    </font>
    <font>
      <sz val="11"/>
      <name val="Calibri"/>
      <family val="2"/>
      <scheme val="minor"/>
    </font>
    <font>
      <sz val="10"/>
      <color rgb="FF00B050"/>
      <name val="Arial"/>
      <family val="2"/>
    </font>
    <font>
      <b/>
      <sz val="10"/>
      <color rgb="FF00B050"/>
      <name val="Arial"/>
      <family val="2"/>
    </font>
    <font>
      <u/>
      <sz val="10"/>
      <color theme="10"/>
      <name val="Arial"/>
      <family val="2"/>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s>
  <borders count="2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style="thin">
        <color indexed="64"/>
      </right>
      <top style="thin">
        <color auto="1"/>
      </top>
      <bottom/>
      <diagonal/>
    </border>
  </borders>
  <cellStyleXfs count="30">
    <xf numFmtId="0" fontId="0" fillId="0" borderId="0"/>
    <xf numFmtId="0" fontId="6" fillId="0" borderId="0"/>
    <xf numFmtId="0" fontId="5" fillId="0" borderId="0"/>
    <xf numFmtId="9" fontId="5" fillId="0" borderId="0" applyFont="0" applyFill="0" applyBorder="0" applyAlignment="0" applyProtection="0"/>
    <xf numFmtId="164" fontId="5" fillId="0" borderId="0" applyFont="0" applyFill="0" applyBorder="0" applyAlignment="0" applyProtection="0"/>
    <xf numFmtId="9" fontId="6" fillId="0" borderId="0" applyFont="0" applyFill="0" applyBorder="0" applyAlignment="0" applyProtection="0"/>
    <xf numFmtId="44" fontId="8"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10" fillId="0" borderId="0">
      <alignment horizontal="left"/>
    </xf>
    <xf numFmtId="44" fontId="4" fillId="0" borderId="0" applyFont="0" applyFill="0" applyBorder="0" applyAlignment="0" applyProtection="0"/>
    <xf numFmtId="9" fontId="11" fillId="0" borderId="0" applyFont="0" applyFill="0" applyBorder="0" applyAlignment="0" applyProtection="0"/>
    <xf numFmtId="43" fontId="12"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43" fontId="16"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6" fillId="0" borderId="0"/>
    <xf numFmtId="9" fontId="16" fillId="0" borderId="0" applyFont="0" applyFill="0" applyBorder="0" applyAlignment="0" applyProtection="0"/>
    <xf numFmtId="0" fontId="6" fillId="0" borderId="0"/>
    <xf numFmtId="43" fontId="1" fillId="0" borderId="0" applyFont="0" applyFill="0" applyBorder="0" applyAlignment="0" applyProtection="0"/>
    <xf numFmtId="43" fontId="6" fillId="0" borderId="0" applyFont="0" applyFill="0" applyBorder="0" applyAlignment="0" applyProtection="0"/>
    <xf numFmtId="9" fontId="1" fillId="0" borderId="0" applyFont="0" applyFill="0" applyBorder="0" applyAlignment="0" applyProtection="0"/>
    <xf numFmtId="0" fontId="1" fillId="0" borderId="0"/>
    <xf numFmtId="0" fontId="26" fillId="0" borderId="0" applyNumberFormat="0" applyFill="0" applyBorder="0" applyAlignment="0" applyProtection="0"/>
  </cellStyleXfs>
  <cellXfs count="236">
    <xf numFmtId="0" fontId="0" fillId="0" borderId="0" xfId="0"/>
    <xf numFmtId="0" fontId="7" fillId="0" borderId="0" xfId="0" applyFont="1"/>
    <xf numFmtId="0" fontId="7" fillId="0" borderId="0" xfId="0" applyFont="1" applyAlignment="1">
      <alignment horizontal="left"/>
    </xf>
    <xf numFmtId="0" fontId="6" fillId="2" borderId="0" xfId="0" applyFont="1" applyFill="1"/>
    <xf numFmtId="166" fontId="6" fillId="2" borderId="0" xfId="13" applyNumberFormat="1" applyFont="1" applyFill="1" applyBorder="1"/>
    <xf numFmtId="0" fontId="7" fillId="2" borderId="8" xfId="0" applyFont="1" applyFill="1" applyBorder="1" applyAlignment="1">
      <alignment horizontal="right"/>
    </xf>
    <xf numFmtId="0" fontId="6" fillId="2" borderId="6" xfId="0" applyFont="1" applyFill="1" applyBorder="1"/>
    <xf numFmtId="165" fontId="6" fillId="2" borderId="0" xfId="6" applyNumberFormat="1" applyFont="1" applyFill="1" applyBorder="1"/>
    <xf numFmtId="0" fontId="6" fillId="2" borderId="0" xfId="0" applyFont="1" applyFill="1" applyBorder="1"/>
    <xf numFmtId="165" fontId="7" fillId="2" borderId="0" xfId="0" applyNumberFormat="1" applyFont="1" applyFill="1" applyBorder="1"/>
    <xf numFmtId="0" fontId="7" fillId="4" borderId="4" xfId="0" applyFont="1" applyFill="1" applyBorder="1" applyAlignment="1">
      <alignment horizontal="right" wrapText="1"/>
    </xf>
    <xf numFmtId="0" fontId="6" fillId="0" borderId="0" xfId="0" applyFont="1" applyAlignment="1">
      <alignment horizontal="left"/>
    </xf>
    <xf numFmtId="0" fontId="0" fillId="0" borderId="0" xfId="0" applyAlignment="1">
      <alignment horizontal="left"/>
    </xf>
    <xf numFmtId="172" fontId="0" fillId="0" borderId="0" xfId="12" applyNumberFormat="1" applyFont="1"/>
    <xf numFmtId="166" fontId="0" fillId="0" borderId="0" xfId="13" applyNumberFormat="1" applyFont="1"/>
    <xf numFmtId="43" fontId="7" fillId="0" borderId="0" xfId="13" applyFont="1" applyAlignment="1">
      <alignment horizontal="right"/>
    </xf>
    <xf numFmtId="166" fontId="7" fillId="0" borderId="0" xfId="13" applyNumberFormat="1" applyFont="1"/>
    <xf numFmtId="15" fontId="19" fillId="0" borderId="14" xfId="17" applyNumberFormat="1" applyFont="1" applyFill="1" applyBorder="1"/>
    <xf numFmtId="0" fontId="7" fillId="0" borderId="15" xfId="17" applyFont="1" applyFill="1" applyBorder="1"/>
    <xf numFmtId="0" fontId="7" fillId="0" borderId="15" xfId="17" applyFont="1" applyFill="1" applyBorder="1" applyAlignment="1">
      <alignment horizontal="left" wrapText="1"/>
    </xf>
    <xf numFmtId="0" fontId="7" fillId="0" borderId="0" xfId="17" applyFont="1" applyFill="1"/>
    <xf numFmtId="15" fontId="19" fillId="0" borderId="16" xfId="17" applyNumberFormat="1" applyFont="1" applyFill="1" applyBorder="1"/>
    <xf numFmtId="169" fontId="7" fillId="0" borderId="0" xfId="17" applyNumberFormat="1" applyFont="1" applyFill="1"/>
    <xf numFmtId="170" fontId="7" fillId="0" borderId="0" xfId="17" applyNumberFormat="1" applyFont="1" applyFill="1"/>
    <xf numFmtId="0" fontId="7" fillId="0" borderId="0" xfId="17" applyFont="1" applyFill="1" applyAlignment="1">
      <alignment horizontal="left" wrapText="1"/>
    </xf>
    <xf numFmtId="15" fontId="7" fillId="0" borderId="16" xfId="17" applyNumberFormat="1" applyFont="1" applyFill="1" applyBorder="1"/>
    <xf numFmtId="0" fontId="7" fillId="0" borderId="0" xfId="17" applyFont="1" applyFill="1" applyAlignment="1">
      <alignment horizontal="center" wrapText="1"/>
    </xf>
    <xf numFmtId="0" fontId="7" fillId="0" borderId="0" xfId="17" applyFont="1" applyFill="1" applyBorder="1"/>
    <xf numFmtId="0" fontId="6" fillId="0" borderId="0" xfId="17" applyFont="1" applyFill="1" applyBorder="1" applyAlignment="1">
      <alignment horizontal="center"/>
    </xf>
    <xf numFmtId="0" fontId="7" fillId="0" borderId="17" xfId="17" applyFont="1" applyFill="1" applyBorder="1" applyAlignment="1">
      <alignment horizontal="center" vertical="center" wrapText="1"/>
    </xf>
    <xf numFmtId="0" fontId="7" fillId="0" borderId="17" xfId="18" applyNumberFormat="1" applyFont="1" applyFill="1" applyBorder="1" applyAlignment="1">
      <alignment horizontal="center" vertical="center" wrapText="1"/>
    </xf>
    <xf numFmtId="0" fontId="7" fillId="0" borderId="0" xfId="17" applyFont="1" applyFill="1" applyBorder="1" applyAlignment="1">
      <alignment horizontal="center" vertical="center"/>
    </xf>
    <xf numFmtId="0" fontId="7" fillId="0" borderId="0" xfId="17" applyFont="1" applyFill="1" applyBorder="1" applyAlignment="1">
      <alignment vertical="center"/>
    </xf>
    <xf numFmtId="0" fontId="6" fillId="0" borderId="0" xfId="17" applyFont="1" applyFill="1" applyBorder="1" applyAlignment="1">
      <alignment vertical="center"/>
    </xf>
    <xf numFmtId="0" fontId="6" fillId="0" borderId="0" xfId="17" applyFont="1" applyFill="1" applyBorder="1" applyAlignment="1"/>
    <xf numFmtId="0" fontId="6" fillId="0" borderId="0" xfId="17" applyFont="1" applyFill="1" applyBorder="1" applyAlignment="1">
      <alignment horizontal="right"/>
    </xf>
    <xf numFmtId="0" fontId="6" fillId="0" borderId="0" xfId="17" applyFont="1" applyFill="1" applyBorder="1"/>
    <xf numFmtId="0" fontId="6" fillId="0" borderId="0" xfId="17" applyFont="1" applyFill="1" applyBorder="1" applyAlignment="1">
      <alignment horizontal="left" wrapText="1"/>
    </xf>
    <xf numFmtId="166" fontId="6" fillId="0" borderId="0" xfId="13" applyNumberFormat="1" applyFont="1" applyFill="1" applyBorder="1" applyAlignment="1">
      <alignment horizontal="left" wrapText="1"/>
    </xf>
    <xf numFmtId="166" fontId="6" fillId="0" borderId="0" xfId="13" applyNumberFormat="1" applyFont="1" applyFill="1" applyBorder="1"/>
    <xf numFmtId="0" fontId="7" fillId="0" borderId="0" xfId="17" applyFont="1" applyFill="1" applyBorder="1" applyAlignment="1">
      <alignment horizontal="left" wrapText="1"/>
    </xf>
    <xf numFmtId="0" fontId="6" fillId="0" borderId="0" xfId="17" applyFont="1" applyFill="1"/>
    <xf numFmtId="0" fontId="6" fillId="0" borderId="0" xfId="17" applyFont="1" applyFill="1" applyAlignment="1">
      <alignment horizontal="right"/>
    </xf>
    <xf numFmtId="0" fontId="6" fillId="0" borderId="0" xfId="17" applyFont="1" applyFill="1" applyAlignment="1">
      <alignment horizontal="left" wrapText="1"/>
    </xf>
    <xf numFmtId="166" fontId="6" fillId="0" borderId="0" xfId="13" applyNumberFormat="1" applyFont="1" applyFill="1" applyAlignment="1">
      <alignment horizontal="left" wrapText="1"/>
    </xf>
    <xf numFmtId="0" fontId="6" fillId="0" borderId="0" xfId="17" applyFont="1" applyFill="1" applyBorder="1" applyAlignment="1">
      <alignment horizontal="right" vertical="center"/>
    </xf>
    <xf numFmtId="3" fontId="6" fillId="0" borderId="0" xfId="17" applyNumberFormat="1" applyFont="1" applyFill="1" applyBorder="1" applyAlignment="1">
      <alignment vertical="center"/>
    </xf>
    <xf numFmtId="167" fontId="6" fillId="0" borderId="0" xfId="20" applyNumberFormat="1" applyFont="1" applyFill="1" applyBorder="1" applyAlignment="1">
      <alignment vertical="center"/>
    </xf>
    <xf numFmtId="166" fontId="6" fillId="0" borderId="0" xfId="13" applyNumberFormat="1" applyFont="1" applyFill="1" applyBorder="1" applyAlignment="1">
      <alignment horizontal="left" vertical="center"/>
    </xf>
    <xf numFmtId="166" fontId="6" fillId="0" borderId="0" xfId="13" applyNumberFormat="1" applyFont="1" applyFill="1" applyBorder="1" applyAlignment="1">
      <alignment vertical="center"/>
    </xf>
    <xf numFmtId="167" fontId="6" fillId="0" borderId="0" xfId="20" applyNumberFormat="1" applyFont="1" applyFill="1" applyBorder="1" applyAlignment="1">
      <alignment horizontal="right" vertical="center"/>
    </xf>
    <xf numFmtId="166" fontId="6" fillId="0" borderId="0" xfId="13" applyNumberFormat="1" applyFont="1" applyFill="1" applyBorder="1" applyAlignment="1">
      <alignment horizontal="left" vertical="center" wrapText="1"/>
    </xf>
    <xf numFmtId="166" fontId="7" fillId="0" borderId="0" xfId="13" applyNumberFormat="1" applyFont="1" applyFill="1" applyBorder="1" applyAlignment="1">
      <alignment horizontal="left" vertical="center" wrapText="1"/>
    </xf>
    <xf numFmtId="167" fontId="6" fillId="0" borderId="0" xfId="17" applyNumberFormat="1" applyFont="1" applyFill="1" applyBorder="1" applyAlignment="1">
      <alignment horizontal="right" vertical="center"/>
    </xf>
    <xf numFmtId="0" fontId="7" fillId="0" borderId="0" xfId="17" applyFont="1" applyFill="1" applyBorder="1" applyAlignment="1">
      <alignment horizontal="right" vertical="center"/>
    </xf>
    <xf numFmtId="0" fontId="7" fillId="5" borderId="0" xfId="17" applyFont="1" applyFill="1" applyBorder="1" applyAlignment="1">
      <alignment horizontal="center" vertical="center"/>
    </xf>
    <xf numFmtId="0" fontId="7" fillId="5" borderId="0" xfId="17" applyFont="1" applyFill="1" applyBorder="1" applyAlignment="1">
      <alignment vertical="center"/>
    </xf>
    <xf numFmtId="0" fontId="6" fillId="5" borderId="0" xfId="17" applyFont="1" applyFill="1" applyBorder="1" applyAlignment="1">
      <alignment vertical="center"/>
    </xf>
    <xf numFmtId="166" fontId="6" fillId="5" borderId="0" xfId="13" applyNumberFormat="1" applyFont="1" applyFill="1" applyBorder="1" applyAlignment="1">
      <alignment horizontal="left" vertical="center"/>
    </xf>
    <xf numFmtId="166" fontId="6" fillId="5" borderId="0" xfId="13" applyNumberFormat="1" applyFont="1" applyFill="1" applyBorder="1" applyAlignment="1">
      <alignment vertical="center"/>
    </xf>
    <xf numFmtId="166" fontId="6" fillId="0" borderId="0" xfId="19" applyNumberFormat="1" applyFont="1" applyFill="1" applyAlignment="1">
      <alignment horizontal="left"/>
    </xf>
    <xf numFmtId="166" fontId="6" fillId="0" borderId="0" xfId="19" applyNumberFormat="1" applyFont="1" applyFill="1" applyBorder="1" applyAlignment="1">
      <alignment horizontal="left"/>
    </xf>
    <xf numFmtId="0" fontId="13" fillId="0" borderId="0" xfId="22" applyFont="1" applyFill="1" applyBorder="1"/>
    <xf numFmtId="0" fontId="7" fillId="0" borderId="0" xfId="22" applyFont="1" applyFill="1" applyBorder="1" applyAlignment="1">
      <alignment horizontal="center"/>
    </xf>
    <xf numFmtId="0" fontId="6" fillId="0" borderId="0" xfId="22" applyFont="1" applyFill="1" applyBorder="1"/>
    <xf numFmtId="0" fontId="18" fillId="0" borderId="0" xfId="22" applyFont="1" applyFill="1" applyBorder="1" applyAlignment="1">
      <alignment horizontal="left" wrapText="1"/>
    </xf>
    <xf numFmtId="0" fontId="6" fillId="0" borderId="0" xfId="22" applyFont="1" applyFill="1" applyBorder="1" applyAlignment="1">
      <alignment horizontal="left"/>
    </xf>
    <xf numFmtId="0" fontId="7" fillId="0" borderId="0" xfId="22" applyFont="1" applyFill="1" applyBorder="1" applyAlignment="1">
      <alignment horizontal="left"/>
    </xf>
    <xf numFmtId="166" fontId="6" fillId="0" borderId="0" xfId="19" applyNumberFormat="1" applyFont="1" applyFill="1" applyBorder="1"/>
    <xf numFmtId="0" fontId="19" fillId="0" borderId="0" xfId="22" applyFont="1" applyFill="1" applyBorder="1" applyAlignment="1">
      <alignment horizontal="left"/>
    </xf>
    <xf numFmtId="0" fontId="7" fillId="0" borderId="0" xfId="22" applyFont="1" applyAlignment="1">
      <alignment horizontal="center"/>
    </xf>
    <xf numFmtId="0" fontId="6" fillId="0" borderId="0" xfId="22" applyFont="1"/>
    <xf numFmtId="0" fontId="6" fillId="0" borderId="0" xfId="22" applyFont="1" applyAlignment="1">
      <alignment horizontal="left"/>
    </xf>
    <xf numFmtId="166" fontId="6" fillId="0" borderId="0" xfId="19" applyNumberFormat="1" applyFont="1" applyFill="1"/>
    <xf numFmtId="0" fontId="7" fillId="0" borderId="0" xfId="22" applyFont="1" applyAlignment="1">
      <alignment horizontal="left"/>
    </xf>
    <xf numFmtId="0" fontId="6" fillId="0" borderId="0" xfId="22" applyFont="1" applyFill="1"/>
    <xf numFmtId="0" fontId="19" fillId="0" borderId="0" xfId="22" applyFont="1" applyFill="1" applyAlignment="1">
      <alignment horizontal="left"/>
    </xf>
    <xf numFmtId="0" fontId="7" fillId="0" borderId="0" xfId="22" applyFont="1" applyFill="1" applyAlignment="1">
      <alignment horizontal="center"/>
    </xf>
    <xf numFmtId="0" fontId="7" fillId="0" borderId="0" xfId="22" applyFont="1" applyFill="1"/>
    <xf numFmtId="0" fontId="6" fillId="0" borderId="0" xfId="22" applyFont="1" applyFill="1" applyAlignment="1">
      <alignment horizontal="left"/>
    </xf>
    <xf numFmtId="0" fontId="17" fillId="0" borderId="0" xfId="17" applyFont="1" applyFill="1"/>
    <xf numFmtId="0" fontId="6" fillId="0" borderId="0" xfId="0" applyFont="1" applyFill="1"/>
    <xf numFmtId="43" fontId="7" fillId="2" borderId="0" xfId="13" applyFont="1" applyFill="1" applyAlignment="1">
      <alignment horizontal="right"/>
    </xf>
    <xf numFmtId="0" fontId="20" fillId="2" borderId="0" xfId="0" applyFont="1" applyFill="1"/>
    <xf numFmtId="0" fontId="7" fillId="2" borderId="8" xfId="0" applyFont="1" applyFill="1" applyBorder="1"/>
    <xf numFmtId="165" fontId="6" fillId="2" borderId="0" xfId="0" applyNumberFormat="1" applyFont="1" applyFill="1" applyBorder="1"/>
    <xf numFmtId="165" fontId="7" fillId="0" borderId="11" xfId="6" applyNumberFormat="1" applyFont="1" applyFill="1" applyBorder="1"/>
    <xf numFmtId="166" fontId="6" fillId="2" borderId="0" xfId="0" applyNumberFormat="1" applyFont="1" applyFill="1" applyBorder="1"/>
    <xf numFmtId="0" fontId="6" fillId="2" borderId="7" xfId="0" applyFont="1" applyFill="1" applyBorder="1"/>
    <xf numFmtId="10" fontId="6" fillId="0" borderId="0" xfId="0" applyNumberFormat="1" applyFont="1" applyFill="1"/>
    <xf numFmtId="165" fontId="6" fillId="0" borderId="0" xfId="6" applyNumberFormat="1" applyFont="1" applyFill="1"/>
    <xf numFmtId="166" fontId="6" fillId="2" borderId="0" xfId="13" applyNumberFormat="1" applyFont="1" applyFill="1"/>
    <xf numFmtId="0" fontId="6" fillId="2" borderId="1" xfId="0" applyFont="1" applyFill="1" applyBorder="1"/>
    <xf numFmtId="0" fontId="6" fillId="4" borderId="5" xfId="0" applyFont="1" applyFill="1" applyBorder="1"/>
    <xf numFmtId="165" fontId="6" fillId="2" borderId="3" xfId="0" applyNumberFormat="1" applyFont="1" applyFill="1" applyBorder="1"/>
    <xf numFmtId="166" fontId="6" fillId="2" borderId="0" xfId="0" applyNumberFormat="1" applyFont="1" applyFill="1"/>
    <xf numFmtId="164" fontId="6" fillId="2" borderId="0" xfId="0" applyNumberFormat="1" applyFont="1" applyFill="1"/>
    <xf numFmtId="166" fontId="6" fillId="2" borderId="0" xfId="8" applyNumberFormat="1" applyFont="1" applyFill="1" applyBorder="1"/>
    <xf numFmtId="38" fontId="6" fillId="2" borderId="0" xfId="8" applyNumberFormat="1" applyFont="1" applyFill="1" applyBorder="1"/>
    <xf numFmtId="38" fontId="6" fillId="2" borderId="9" xfId="8" applyNumberFormat="1" applyFont="1" applyFill="1" applyBorder="1"/>
    <xf numFmtId="38" fontId="6" fillId="2" borderId="0" xfId="13" applyNumberFormat="1" applyFont="1" applyFill="1" applyBorder="1"/>
    <xf numFmtId="38" fontId="6" fillId="2" borderId="9" xfId="13" applyNumberFormat="1" applyFont="1" applyFill="1" applyBorder="1"/>
    <xf numFmtId="38" fontId="6" fillId="2" borderId="0" xfId="0" applyNumberFormat="1" applyFont="1" applyFill="1" applyBorder="1"/>
    <xf numFmtId="38" fontId="6" fillId="4" borderId="5" xfId="0" applyNumberFormat="1" applyFont="1" applyFill="1" applyBorder="1"/>
    <xf numFmtId="38" fontId="6" fillId="2" borderId="9" xfId="0" applyNumberFormat="1" applyFont="1" applyFill="1" applyBorder="1"/>
    <xf numFmtId="38" fontId="6" fillId="2" borderId="3" xfId="0" applyNumberFormat="1" applyFont="1" applyFill="1" applyBorder="1"/>
    <xf numFmtId="38" fontId="6" fillId="2" borderId="10" xfId="0" applyNumberFormat="1" applyFont="1" applyFill="1" applyBorder="1"/>
    <xf numFmtId="38" fontId="6" fillId="4" borderId="2" xfId="0" applyNumberFormat="1" applyFont="1" applyFill="1" applyBorder="1"/>
    <xf numFmtId="38" fontId="6" fillId="2" borderId="0" xfId="0" applyNumberFormat="1" applyFont="1" applyFill="1"/>
    <xf numFmtId="38" fontId="7" fillId="2" borderId="0" xfId="0" applyNumberFormat="1" applyFont="1" applyFill="1" applyBorder="1" applyAlignment="1">
      <alignment horizontal="right"/>
    </xf>
    <xf numFmtId="38" fontId="6" fillId="0" borderId="0" xfId="0" applyNumberFormat="1" applyFont="1" applyFill="1"/>
    <xf numFmtId="165" fontId="6" fillId="0" borderId="3" xfId="6" applyNumberFormat="1" applyFont="1" applyFill="1" applyBorder="1"/>
    <xf numFmtId="165" fontId="7" fillId="0" borderId="0" xfId="6" applyNumberFormat="1" applyFont="1" applyFill="1"/>
    <xf numFmtId="38" fontId="6" fillId="0" borderId="0" xfId="0" applyNumberFormat="1" applyFont="1" applyFill="1" applyBorder="1"/>
    <xf numFmtId="171" fontId="6" fillId="2" borderId="0" xfId="12" applyNumberFormat="1" applyFont="1" applyFill="1"/>
    <xf numFmtId="165" fontId="6" fillId="3" borderId="0" xfId="6" applyNumberFormat="1" applyFont="1" applyFill="1"/>
    <xf numFmtId="0" fontId="16" fillId="0" borderId="0" xfId="14" applyFont="1" applyFill="1" applyBorder="1"/>
    <xf numFmtId="0" fontId="21" fillId="0" borderId="0" xfId="14" applyFont="1" applyFill="1" applyBorder="1"/>
    <xf numFmtId="0" fontId="6" fillId="0" borderId="0" xfId="0" applyFont="1" applyFill="1" applyBorder="1"/>
    <xf numFmtId="166" fontId="6" fillId="0" borderId="0" xfId="15" applyNumberFormat="1" applyFont="1" applyFill="1" applyBorder="1"/>
    <xf numFmtId="167" fontId="16" fillId="0" borderId="0" xfId="14" applyNumberFormat="1" applyFont="1" applyFill="1" applyBorder="1"/>
    <xf numFmtId="168" fontId="6" fillId="0" borderId="0" xfId="15" applyNumberFormat="1" applyFont="1" applyFill="1" applyBorder="1"/>
    <xf numFmtId="166" fontId="16" fillId="0" borderId="0" xfId="14" applyNumberFormat="1" applyFont="1" applyFill="1" applyBorder="1"/>
    <xf numFmtId="0" fontId="16" fillId="0" borderId="0" xfId="14" applyFont="1" applyFill="1" applyBorder="1" applyAlignment="1">
      <alignment horizontal="left"/>
    </xf>
    <xf numFmtId="0" fontId="22" fillId="0" borderId="0" xfId="14" applyFont="1" applyFill="1" applyBorder="1"/>
    <xf numFmtId="166" fontId="16" fillId="0" borderId="0" xfId="13" applyNumberFormat="1" applyFont="1" applyFill="1" applyBorder="1"/>
    <xf numFmtId="0" fontId="9" fillId="0" borderId="0" xfId="0" applyFont="1" applyAlignment="1">
      <alignment horizontal="left"/>
    </xf>
    <xf numFmtId="0" fontId="7" fillId="0" borderId="0" xfId="17" applyFont="1" applyFill="1" applyAlignment="1">
      <alignment horizontal="center" wrapText="1"/>
    </xf>
    <xf numFmtId="10" fontId="6" fillId="2" borderId="0" xfId="0" applyNumberFormat="1" applyFont="1" applyFill="1"/>
    <xf numFmtId="166" fontId="6" fillId="0" borderId="0" xfId="0" applyNumberFormat="1" applyFont="1" applyFill="1" applyBorder="1"/>
    <xf numFmtId="43" fontId="6" fillId="2" borderId="0" xfId="0" applyNumberFormat="1" applyFont="1" applyFill="1"/>
    <xf numFmtId="166" fontId="7" fillId="0" borderId="0" xfId="17" applyNumberFormat="1" applyFont="1" applyFill="1" applyAlignment="1">
      <alignment horizontal="left" wrapText="1"/>
    </xf>
    <xf numFmtId="43" fontId="6" fillId="2" borderId="0" xfId="13" applyFont="1" applyFill="1"/>
    <xf numFmtId="10" fontId="6" fillId="0" borderId="0" xfId="0" applyNumberFormat="1" applyFont="1" applyFill="1" applyBorder="1"/>
    <xf numFmtId="165" fontId="7" fillId="0" borderId="0" xfId="6" applyNumberFormat="1" applyFont="1" applyFill="1" applyBorder="1"/>
    <xf numFmtId="167" fontId="6" fillId="0" borderId="0" xfId="12" applyNumberFormat="1" applyFont="1" applyFill="1" applyBorder="1"/>
    <xf numFmtId="168" fontId="7" fillId="0" borderId="0" xfId="0" applyNumberFormat="1" applyFont="1" applyFill="1" applyBorder="1"/>
    <xf numFmtId="168" fontId="6" fillId="0" borderId="0" xfId="0" applyNumberFormat="1" applyFont="1" applyFill="1" applyBorder="1"/>
    <xf numFmtId="0" fontId="7" fillId="0" borderId="0" xfId="17" applyFont="1" applyFill="1" applyAlignment="1">
      <alignment horizontal="center" wrapText="1"/>
    </xf>
    <xf numFmtId="167" fontId="6" fillId="0" borderId="0" xfId="20" applyNumberFormat="1" applyFont="1" applyFill="1" applyBorder="1" applyAlignment="1">
      <alignment horizontal="center" vertical="center"/>
    </xf>
    <xf numFmtId="167" fontId="23" fillId="0" borderId="0" xfId="12" applyNumberFormat="1" applyFont="1" applyFill="1" applyAlignment="1">
      <alignment horizontal="center" vertical="center"/>
    </xf>
    <xf numFmtId="0" fontId="7" fillId="5" borderId="0" xfId="17" applyFont="1" applyFill="1" applyAlignment="1">
      <alignment vertical="center"/>
    </xf>
    <xf numFmtId="166" fontId="6" fillId="5" borderId="0" xfId="26" applyNumberFormat="1" applyFont="1" applyFill="1" applyBorder="1" applyAlignment="1">
      <alignment horizontal="left" vertical="center"/>
    </xf>
    <xf numFmtId="166" fontId="6" fillId="0" borderId="0" xfId="26" applyNumberFormat="1" applyFont="1" applyFill="1" applyBorder="1" applyAlignment="1">
      <alignment horizontal="left" vertical="center"/>
    </xf>
    <xf numFmtId="166" fontId="6" fillId="0" borderId="0" xfId="26" applyNumberFormat="1" applyFont="1" applyFill="1" applyBorder="1" applyAlignment="1">
      <alignment vertical="center"/>
    </xf>
    <xf numFmtId="0" fontId="6" fillId="0" borderId="0" xfId="0" applyFont="1" applyFill="1" applyAlignment="1">
      <alignment horizontal="left"/>
    </xf>
    <xf numFmtId="0" fontId="24" fillId="0" borderId="0" xfId="0" applyFont="1" applyFill="1" applyBorder="1"/>
    <xf numFmtId="0" fontId="25" fillId="0" borderId="0" xfId="0" applyFont="1" applyBorder="1"/>
    <xf numFmtId="0" fontId="7" fillId="0" borderId="19" xfId="0" applyFont="1" applyBorder="1"/>
    <xf numFmtId="0" fontId="0" fillId="0" borderId="20" xfId="0" applyBorder="1"/>
    <xf numFmtId="0" fontId="26" fillId="0" borderId="22" xfId="29" applyBorder="1"/>
    <xf numFmtId="0" fontId="0" fillId="0" borderId="23" xfId="0" applyBorder="1"/>
    <xf numFmtId="0" fontId="6" fillId="0" borderId="23" xfId="0" applyFont="1" applyBorder="1"/>
    <xf numFmtId="0" fontId="0" fillId="0" borderId="24" xfId="0" applyBorder="1"/>
    <xf numFmtId="0" fontId="0" fillId="0" borderId="21" xfId="0" applyBorder="1"/>
    <xf numFmtId="0" fontId="26" fillId="0" borderId="23" xfId="29" applyBorder="1"/>
    <xf numFmtId="167" fontId="6" fillId="0" borderId="0" xfId="12" applyNumberFormat="1" applyFont="1" applyFill="1" applyBorder="1" applyAlignment="1">
      <alignment horizontal="center" vertical="center"/>
    </xf>
    <xf numFmtId="167" fontId="6" fillId="5" borderId="0" xfId="12" applyNumberFormat="1" applyFont="1" applyFill="1" applyBorder="1" applyAlignment="1">
      <alignment horizontal="center" vertical="center"/>
    </xf>
    <xf numFmtId="0" fontId="6" fillId="0" borderId="0" xfId="17" applyFont="1" applyFill="1" applyAlignment="1">
      <alignment vertical="center"/>
    </xf>
    <xf numFmtId="3" fontId="6" fillId="0" borderId="0" xfId="17" applyNumberFormat="1" applyFont="1" applyFill="1" applyAlignment="1">
      <alignment vertical="center"/>
    </xf>
    <xf numFmtId="0" fontId="7" fillId="0" borderId="0" xfId="0" applyFont="1" applyFill="1"/>
    <xf numFmtId="171" fontId="6" fillId="0" borderId="0" xfId="12" applyNumberFormat="1" applyFont="1" applyFill="1"/>
    <xf numFmtId="166" fontId="6" fillId="0" borderId="0" xfId="8" applyNumberFormat="1" applyFont="1" applyFill="1" applyBorder="1"/>
    <xf numFmtId="0" fontId="6" fillId="2" borderId="6" xfId="0" applyNumberFormat="1" applyFont="1" applyFill="1" applyBorder="1"/>
    <xf numFmtId="0" fontId="7" fillId="2" borderId="0" xfId="0" applyFont="1" applyFill="1" applyBorder="1"/>
    <xf numFmtId="0" fontId="7" fillId="2" borderId="0" xfId="0" applyFont="1" applyFill="1" applyBorder="1" applyAlignment="1">
      <alignment horizontal="right"/>
    </xf>
    <xf numFmtId="38" fontId="6" fillId="0" borderId="0" xfId="13" applyNumberFormat="1" applyFont="1" applyFill="1" applyBorder="1"/>
    <xf numFmtId="38" fontId="6" fillId="0" borderId="0" xfId="8" applyNumberFormat="1" applyFont="1" applyFill="1" applyBorder="1"/>
    <xf numFmtId="38" fontId="6" fillId="0" borderId="3" xfId="0" applyNumberFormat="1" applyFont="1" applyFill="1" applyBorder="1"/>
    <xf numFmtId="0" fontId="7" fillId="0" borderId="25" xfId="0" applyFont="1" applyFill="1" applyBorder="1"/>
    <xf numFmtId="166" fontId="6" fillId="0" borderId="9" xfId="13" applyNumberFormat="1" applyFont="1" applyFill="1" applyBorder="1"/>
    <xf numFmtId="38" fontId="6" fillId="0" borderId="9" xfId="0" applyNumberFormat="1" applyFont="1" applyFill="1" applyBorder="1"/>
    <xf numFmtId="38" fontId="6" fillId="0" borderId="9" xfId="13" applyNumberFormat="1" applyFont="1" applyFill="1" applyBorder="1"/>
    <xf numFmtId="38" fontId="6" fillId="0" borderId="9" xfId="8" applyNumberFormat="1" applyFont="1" applyFill="1" applyBorder="1"/>
    <xf numFmtId="38" fontId="6" fillId="0" borderId="10" xfId="0" applyNumberFormat="1" applyFont="1" applyFill="1" applyBorder="1"/>
    <xf numFmtId="0" fontId="7" fillId="0" borderId="25" xfId="0" applyFont="1" applyFill="1" applyBorder="1" applyAlignment="1">
      <alignment horizontal="right"/>
    </xf>
    <xf numFmtId="165" fontId="6" fillId="0" borderId="0" xfId="6" applyNumberFormat="1" applyFont="1" applyFill="1" applyBorder="1"/>
    <xf numFmtId="166" fontId="6" fillId="2" borderId="0" xfId="26" applyNumberFormat="1" applyFont="1" applyFill="1" applyBorder="1"/>
    <xf numFmtId="0" fontId="7" fillId="0" borderId="0" xfId="0" applyFont="1" applyFill="1" applyBorder="1"/>
    <xf numFmtId="0" fontId="7" fillId="0" borderId="0" xfId="0" applyFont="1" applyFill="1" applyBorder="1" applyAlignment="1">
      <alignment horizontal="right"/>
    </xf>
    <xf numFmtId="0" fontId="7" fillId="2" borderId="6" xfId="0" applyFont="1" applyFill="1" applyBorder="1"/>
    <xf numFmtId="166" fontId="6" fillId="2" borderId="6" xfId="13" applyNumberFormat="1" applyFont="1" applyFill="1" applyBorder="1"/>
    <xf numFmtId="38" fontId="6" fillId="2" borderId="6" xfId="0" applyNumberFormat="1" applyFont="1" applyFill="1" applyBorder="1"/>
    <xf numFmtId="38" fontId="6" fillId="2" borderId="6" xfId="13" applyNumberFormat="1" applyFont="1" applyFill="1" applyBorder="1"/>
    <xf numFmtId="38" fontId="6" fillId="2" borderId="6" xfId="8" applyNumberFormat="1" applyFont="1" applyFill="1" applyBorder="1"/>
    <xf numFmtId="166" fontId="7" fillId="0" borderId="0" xfId="19" applyNumberFormat="1" applyFont="1" applyFill="1" applyBorder="1" applyAlignment="1">
      <alignment horizontal="center"/>
    </xf>
    <xf numFmtId="166" fontId="6" fillId="0" borderId="0" xfId="22" applyNumberFormat="1" applyFont="1" applyAlignment="1">
      <alignment horizontal="right"/>
    </xf>
    <xf numFmtId="0" fontId="6" fillId="0" borderId="0" xfId="22" applyFont="1" applyAlignment="1">
      <alignment horizontal="right"/>
    </xf>
    <xf numFmtId="0" fontId="7" fillId="0" borderId="0" xfId="22" applyFont="1" applyAlignment="1">
      <alignment horizontal="right"/>
    </xf>
    <xf numFmtId="166" fontId="6" fillId="0" borderId="0" xfId="19" applyNumberFormat="1" applyFont="1" applyFill="1" applyBorder="1" applyAlignment="1">
      <alignment horizontal="right"/>
    </xf>
    <xf numFmtId="10" fontId="7" fillId="0" borderId="0" xfId="23" applyNumberFormat="1" applyFont="1" applyFill="1" applyBorder="1" applyAlignment="1">
      <alignment horizontal="right"/>
    </xf>
    <xf numFmtId="0" fontId="6" fillId="0" borderId="0" xfId="22" applyFont="1" applyAlignment="1">
      <alignment horizontal="left" wrapText="1"/>
    </xf>
    <xf numFmtId="166" fontId="7" fillId="0" borderId="0" xfId="26" applyNumberFormat="1" applyFont="1" applyFill="1" applyBorder="1" applyAlignment="1">
      <alignment horizontal="right"/>
    </xf>
    <xf numFmtId="166" fontId="7" fillId="0" borderId="0" xfId="26" applyNumberFormat="1" applyFont="1" applyFill="1" applyBorder="1" applyAlignment="1">
      <alignment horizontal="right" wrapText="1"/>
    </xf>
    <xf numFmtId="166" fontId="6" fillId="0" borderId="0" xfId="26" applyNumberFormat="1" applyFont="1" applyFill="1" applyBorder="1" applyAlignment="1">
      <alignment horizontal="right" vertical="top"/>
    </xf>
    <xf numFmtId="166" fontId="6" fillId="0" borderId="0" xfId="26" applyNumberFormat="1" applyFont="1" applyFill="1" applyBorder="1" applyAlignment="1">
      <alignment horizontal="right"/>
    </xf>
    <xf numFmtId="0" fontId="7" fillId="0" borderId="0" xfId="22" applyFont="1" applyAlignment="1">
      <alignment horizontal="right" wrapText="1"/>
    </xf>
    <xf numFmtId="166" fontId="7" fillId="0" borderId="0" xfId="26" applyNumberFormat="1" applyFont="1" applyFill="1" applyBorder="1" applyAlignment="1">
      <alignment horizontal="left"/>
    </xf>
    <xf numFmtId="166" fontId="6" fillId="0" borderId="0" xfId="26" applyNumberFormat="1" applyFont="1" applyFill="1" applyBorder="1"/>
    <xf numFmtId="166" fontId="7" fillId="0" borderId="0" xfId="26" applyNumberFormat="1" applyFont="1" applyFill="1" applyBorder="1"/>
    <xf numFmtId="0" fontId="7" fillId="0" borderId="0" xfId="22" applyFont="1"/>
    <xf numFmtId="166" fontId="6" fillId="0" borderId="0" xfId="26" applyNumberFormat="1" applyFont="1" applyFill="1" applyBorder="1" applyAlignment="1">
      <alignment horizontal="right" wrapText="1"/>
    </xf>
    <xf numFmtId="0" fontId="7" fillId="0" borderId="0" xfId="22" applyFont="1" applyFill="1" applyAlignment="1">
      <alignment horizontal="right"/>
    </xf>
    <xf numFmtId="0" fontId="6" fillId="0" borderId="0" xfId="22" applyFont="1" applyFill="1" applyAlignment="1">
      <alignment horizontal="left" wrapText="1"/>
    </xf>
    <xf numFmtId="0" fontId="7" fillId="0" borderId="0" xfId="22" applyFont="1" applyFill="1" applyAlignment="1">
      <alignment horizontal="left" wrapText="1"/>
    </xf>
    <xf numFmtId="166" fontId="6" fillId="0" borderId="0" xfId="22" applyNumberFormat="1" applyFont="1" applyFill="1" applyAlignment="1">
      <alignment horizontal="right"/>
    </xf>
    <xf numFmtId="0" fontId="6" fillId="0" borderId="0" xfId="22" applyFont="1" applyFill="1" applyAlignment="1">
      <alignment horizontal="right"/>
    </xf>
    <xf numFmtId="166" fontId="7" fillId="0" borderId="0" xfId="19" applyNumberFormat="1" applyFont="1" applyFill="1" applyAlignment="1">
      <alignment horizontal="center"/>
    </xf>
    <xf numFmtId="0" fontId="6" fillId="0" borderId="0" xfId="22" applyFont="1" applyAlignment="1">
      <alignment horizontal="right" wrapText="1"/>
    </xf>
    <xf numFmtId="166" fontId="6" fillId="0" borderId="0" xfId="26" applyNumberFormat="1" applyFont="1" applyFill="1"/>
    <xf numFmtId="166" fontId="7" fillId="0" borderId="0" xfId="26" applyNumberFormat="1" applyFont="1" applyAlignment="1">
      <alignment horizontal="right"/>
    </xf>
    <xf numFmtId="166" fontId="7" fillId="0" borderId="0" xfId="19" applyNumberFormat="1" applyFont="1" applyAlignment="1">
      <alignment horizontal="center"/>
    </xf>
    <xf numFmtId="166" fontId="7" fillId="0" borderId="0" xfId="26" applyNumberFormat="1" applyFont="1" applyAlignment="1">
      <alignment horizontal="right" wrapText="1"/>
    </xf>
    <xf numFmtId="166" fontId="6" fillId="0" borderId="0" xfId="26" applyNumberFormat="1" applyFont="1" applyBorder="1" applyAlignment="1">
      <alignment horizontal="right" vertical="top"/>
    </xf>
    <xf numFmtId="166" fontId="6" fillId="0" borderId="0" xfId="26" applyNumberFormat="1" applyFont="1" applyAlignment="1">
      <alignment horizontal="right"/>
    </xf>
    <xf numFmtId="166" fontId="6" fillId="0" borderId="0" xfId="26" applyNumberFormat="1" applyFont="1"/>
    <xf numFmtId="166" fontId="7" fillId="0" borderId="0" xfId="26" applyNumberFormat="1" applyFont="1" applyFill="1" applyAlignment="1">
      <alignment horizontal="left"/>
    </xf>
    <xf numFmtId="166" fontId="6" fillId="0" borderId="0" xfId="26" applyNumberFormat="1" applyFont="1" applyFill="1" applyAlignment="1">
      <alignment horizontal="right"/>
    </xf>
    <xf numFmtId="166" fontId="6" fillId="0" borderId="0" xfId="26" applyNumberFormat="1" applyFont="1" applyFill="1" applyAlignment="1">
      <alignment horizontal="right" wrapText="1"/>
    </xf>
    <xf numFmtId="166" fontId="7" fillId="0" borderId="0" xfId="26" applyNumberFormat="1" applyFont="1" applyFill="1"/>
    <xf numFmtId="166" fontId="7" fillId="0" borderId="0" xfId="22" applyNumberFormat="1" applyFont="1" applyFill="1" applyAlignment="1">
      <alignment horizontal="right"/>
    </xf>
    <xf numFmtId="166" fontId="7" fillId="0" borderId="0" xfId="26" applyNumberFormat="1" applyFont="1" applyFill="1" applyAlignment="1">
      <alignment horizontal="right"/>
    </xf>
    <xf numFmtId="0" fontId="6" fillId="6" borderId="0" xfId="0" applyFont="1" applyFill="1"/>
    <xf numFmtId="10" fontId="6" fillId="6" borderId="0" xfId="0" applyNumberFormat="1" applyFont="1" applyFill="1"/>
    <xf numFmtId="38" fontId="6" fillId="6" borderId="0" xfId="0" applyNumberFormat="1" applyFont="1" applyFill="1" applyBorder="1"/>
    <xf numFmtId="0" fontId="6" fillId="0" borderId="0" xfId="0" applyFont="1" applyBorder="1" applyAlignment="1">
      <alignment horizontal="center"/>
    </xf>
    <xf numFmtId="0" fontId="7" fillId="0" borderId="4" xfId="17" applyFont="1" applyFill="1" applyBorder="1" applyAlignment="1">
      <alignment horizontal="center" vertical="center" wrapText="1"/>
    </xf>
    <xf numFmtId="0" fontId="6" fillId="0" borderId="2" xfId="17" applyFont="1" applyFill="1" applyBorder="1" applyAlignment="1">
      <alignment horizontal="center"/>
    </xf>
    <xf numFmtId="0" fontId="7" fillId="0" borderId="2" xfId="17" applyFont="1" applyFill="1" applyBorder="1" applyAlignment="1">
      <alignment horizontal="center" vertical="center" wrapText="1"/>
    </xf>
    <xf numFmtId="0" fontId="7" fillId="0" borderId="12" xfId="17" applyFont="1" applyFill="1" applyBorder="1" applyAlignment="1">
      <alignment horizontal="center" vertical="center"/>
    </xf>
    <xf numFmtId="0" fontId="7" fillId="0" borderId="13" xfId="17" applyFont="1" applyFill="1" applyBorder="1" applyAlignment="1">
      <alignment horizontal="center" vertical="center"/>
    </xf>
    <xf numFmtId="0" fontId="7" fillId="0" borderId="18" xfId="17" applyFont="1" applyFill="1" applyBorder="1" applyAlignment="1">
      <alignment horizontal="center" vertical="center"/>
    </xf>
    <xf numFmtId="0" fontId="7" fillId="0" borderId="0" xfId="17" applyFont="1" applyFill="1" applyAlignment="1">
      <alignment horizontal="center" wrapText="1"/>
    </xf>
    <xf numFmtId="0" fontId="7" fillId="0" borderId="12" xfId="17" applyFont="1" applyFill="1" applyBorder="1" applyAlignment="1">
      <alignment horizontal="center" vertical="center" wrapText="1"/>
    </xf>
    <xf numFmtId="0" fontId="7" fillId="0" borderId="13" xfId="17" applyFont="1" applyFill="1" applyBorder="1" applyAlignment="1">
      <alignment horizontal="center" vertical="center" wrapText="1"/>
    </xf>
    <xf numFmtId="0" fontId="7" fillId="0" borderId="18" xfId="17" applyFont="1" applyFill="1" applyBorder="1" applyAlignment="1">
      <alignment horizontal="center" vertical="center" wrapText="1"/>
    </xf>
  </cellXfs>
  <cellStyles count="30">
    <cellStyle name="Comma" xfId="13" builtinId="3"/>
    <cellStyle name="Comma 10" xfId="21" xr:uid="{0DFED1BC-1CBA-4E56-912F-30FE45790B8D}"/>
    <cellStyle name="Comma 2" xfId="4" xr:uid="{00000000-0005-0000-0000-000001000000}"/>
    <cellStyle name="Comma 2 2" xfId="26" xr:uid="{D89BC12F-9AEB-458F-AA43-F08CE69CA111}"/>
    <cellStyle name="Comma 3" xfId="8" xr:uid="{00000000-0005-0000-0000-000002000000}"/>
    <cellStyle name="Comma 4" xfId="15" xr:uid="{00000000-0005-0000-0000-000003000000}"/>
    <cellStyle name="Comma 5" xfId="19" xr:uid="{99E82097-32D1-4B26-9376-13A71C5A69B1}"/>
    <cellStyle name="Comma 6" xfId="25" xr:uid="{522CA0CD-1AE7-40C2-8641-2633906B4BE8}"/>
    <cellStyle name="Currency" xfId="6" builtinId="4"/>
    <cellStyle name="Currency 14" xfId="18" xr:uid="{6974594C-6501-47C9-8C01-67044C6B2C1E}"/>
    <cellStyle name="Currency 2" xfId="11" xr:uid="{00000000-0005-0000-0000-000005000000}"/>
    <cellStyle name="Hyperlink" xfId="29" builtinId="8"/>
    <cellStyle name="Normal" xfId="0" builtinId="0"/>
    <cellStyle name="Normal 12" xfId="24" xr:uid="{74D31083-8429-41E8-A226-055FD4F30306}"/>
    <cellStyle name="Normal 2" xfId="1" xr:uid="{00000000-0005-0000-0000-000008000000}"/>
    <cellStyle name="Normal 3" xfId="2" xr:uid="{00000000-0005-0000-0000-000009000000}"/>
    <cellStyle name="Normal 34" xfId="17" xr:uid="{1066EC41-1093-4327-86E4-367285BE19D6}"/>
    <cellStyle name="Normal 4" xfId="7" xr:uid="{00000000-0005-0000-0000-00000A000000}"/>
    <cellStyle name="Normal 5" xfId="14" xr:uid="{00000000-0005-0000-0000-00000B000000}"/>
    <cellStyle name="Normal 6" xfId="22" xr:uid="{035DD72E-61B2-41C8-AFA1-3AF12EF5815E}"/>
    <cellStyle name="Normal 7" xfId="28" xr:uid="{0B9342A7-A27A-48FF-A87B-6BAC4960B95C}"/>
    <cellStyle name="Percent" xfId="12" builtinId="5"/>
    <cellStyle name="Percent 10" xfId="20" xr:uid="{E1BD0969-5D75-42B8-9356-6BCF1F18648C}"/>
    <cellStyle name="Percent 2" xfId="3" xr:uid="{00000000-0005-0000-0000-00000D000000}"/>
    <cellStyle name="Percent 3" xfId="5" xr:uid="{00000000-0005-0000-0000-00000E000000}"/>
    <cellStyle name="Percent 4" xfId="9" xr:uid="{00000000-0005-0000-0000-00000F000000}"/>
    <cellStyle name="Percent 5" xfId="16" xr:uid="{00000000-0005-0000-0000-000010000000}"/>
    <cellStyle name="Percent 6" xfId="23" xr:uid="{A5AD3EC1-6713-4826-9D45-325189985092}"/>
    <cellStyle name="Percent 7" xfId="27" xr:uid="{BA36C223-E93F-4501-8ADC-66B50A11FEC6}"/>
    <cellStyle name="R00L" xfId="10" xr:uid="{00000000-0005-0000-0000-000011000000}"/>
  </cellStyles>
  <dxfs count="0"/>
  <tableStyles count="0" defaultTableStyle="TableStyleMedium9" defaultPivotStyle="PivotStyleLight16"/>
  <colors>
    <mruColors>
      <color rgb="FFFF66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externalLink" Target="externalLinks/externalLink41.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Linear Cumulative Surplus/(Shortfall)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capacity15!$L$35</c:f>
              <c:strCache>
                <c:ptCount val="1"/>
                <c:pt idx="0">
                  <c:v>Total Linear Shortfall</c:v>
                </c:pt>
              </c:strCache>
            </c:strRef>
          </c:tx>
          <c:spPr>
            <a:ln w="28575" cap="rnd">
              <a:solidFill>
                <a:schemeClr val="accent2">
                  <a:lumMod val="50000"/>
                </a:schemeClr>
              </a:solidFill>
              <a:round/>
            </a:ln>
            <a:effectLst/>
          </c:spPr>
          <c:marker>
            <c:symbol val="circle"/>
            <c:size val="5"/>
            <c:spPr>
              <a:solidFill>
                <a:srgbClr val="C00000"/>
              </a:solidFill>
              <a:ln w="9525">
                <a:solidFill>
                  <a:schemeClr val="accent2">
                    <a:lumMod val="50000"/>
                  </a:schemeClr>
                </a:solidFill>
              </a:ln>
              <a:effectLst/>
            </c:spPr>
          </c:marker>
          <c:cat>
            <c:strRef>
              <c:f>capacity15!$O$28:$AT$28</c:f>
              <c:strCache>
                <c:ptCount val="27"/>
                <c:pt idx="0">
                  <c:v>2016A-2021A Shortfall</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strCache>
            </c:strRef>
          </c:cat>
          <c:val>
            <c:numRef>
              <c:f>capacity15!$O$35:$AT$35</c:f>
              <c:numCache>
                <c:formatCode>#,##0_);[Red]\(#,##0\)</c:formatCode>
                <c:ptCount val="32"/>
                <c:pt idx="0">
                  <c:v>-41524.912088897516</c:v>
                </c:pt>
                <c:pt idx="1">
                  <c:v>-39076.586610874612</c:v>
                </c:pt>
                <c:pt idx="2">
                  <c:v>-38919.018934539665</c:v>
                </c:pt>
                <c:pt idx="3">
                  <c:v>-35861.443948431988</c:v>
                </c:pt>
                <c:pt idx="4">
                  <c:v>-32664.790578549484</c:v>
                </c:pt>
                <c:pt idx="5">
                  <c:v>-28909.985134725401</c:v>
                </c:pt>
                <c:pt idx="6">
                  <c:v>-25409.354975486156</c:v>
                </c:pt>
                <c:pt idx="7">
                  <c:v>-23383.740270490271</c:v>
                </c:pt>
                <c:pt idx="8">
                  <c:v>-21184.598002287152</c:v>
                </c:pt>
                <c:pt idx="9">
                  <c:v>-17155.226955726976</c:v>
                </c:pt>
                <c:pt idx="10">
                  <c:v>-11231.916231178984</c:v>
                </c:pt>
                <c:pt idx="11">
                  <c:v>-3348.736947032206</c:v>
                </c:pt>
                <c:pt idx="12">
                  <c:v>6562.5349632323632</c:v>
                </c:pt>
                <c:pt idx="13">
                  <c:v>18572.498231433645</c:v>
                </c:pt>
                <c:pt idx="14">
                  <c:v>35430.626027371392</c:v>
                </c:pt>
                <c:pt idx="15">
                  <c:v>56794.062683900454</c:v>
                </c:pt>
                <c:pt idx="16">
                  <c:v>88718.676253965328</c:v>
                </c:pt>
                <c:pt idx="17">
                  <c:v>97512.931796987046</c:v>
                </c:pt>
                <c:pt idx="18">
                  <c:v>73936.117286464782</c:v>
                </c:pt>
                <c:pt idx="19">
                  <c:v>53857.660132338511</c:v>
                </c:pt>
                <c:pt idx="20">
                  <c:v>35543.086001837881</c:v>
                </c:pt>
                <c:pt idx="21">
                  <c:v>20304.262965183334</c:v>
                </c:pt>
                <c:pt idx="22">
                  <c:v>10301.648328831594</c:v>
                </c:pt>
                <c:pt idx="23">
                  <c:v>3233.0089788315927</c:v>
                </c:pt>
                <c:pt idx="24">
                  <c:v>-1644.5102511684072</c:v>
                </c:pt>
                <c:pt idx="25">
                  <c:v>-3330.0005211684074</c:v>
                </c:pt>
                <c:pt idx="26">
                  <c:v>-3330.0005211684074</c:v>
                </c:pt>
              </c:numCache>
            </c:numRef>
          </c:val>
          <c:smooth val="0"/>
          <c:extLst>
            <c:ext xmlns:c16="http://schemas.microsoft.com/office/drawing/2014/chart" uri="{C3380CC4-5D6E-409C-BE32-E72D297353CC}">
              <c16:uniqueId val="{00000000-2542-4363-941D-30F7A8DCF851}"/>
            </c:ext>
          </c:extLst>
        </c:ser>
        <c:dLbls>
          <c:showLegendKey val="0"/>
          <c:showVal val="0"/>
          <c:showCatName val="0"/>
          <c:showSerName val="0"/>
          <c:showPercent val="0"/>
          <c:showBubbleSize val="0"/>
        </c:dLbls>
        <c:marker val="1"/>
        <c:smooth val="0"/>
        <c:axId val="657000016"/>
        <c:axId val="657001000"/>
      </c:lineChart>
      <c:catAx>
        <c:axId val="65700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1000"/>
        <c:crosses val="autoZero"/>
        <c:auto val="1"/>
        <c:lblAlgn val="ctr"/>
        <c:lblOffset val="100"/>
        <c:noMultiLvlLbl val="0"/>
      </c:catAx>
      <c:valAx>
        <c:axId val="657001000"/>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0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Linear Cumulative Surplus/(Shortfall)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capacity25!$L$35</c:f>
              <c:strCache>
                <c:ptCount val="1"/>
                <c:pt idx="0">
                  <c:v>Total Linear Shortfall</c:v>
                </c:pt>
              </c:strCache>
            </c:strRef>
          </c:tx>
          <c:spPr>
            <a:ln w="28575" cap="rnd">
              <a:solidFill>
                <a:schemeClr val="accent2">
                  <a:lumMod val="50000"/>
                </a:schemeClr>
              </a:solidFill>
              <a:round/>
            </a:ln>
            <a:effectLst/>
          </c:spPr>
          <c:marker>
            <c:symbol val="circle"/>
            <c:size val="5"/>
            <c:spPr>
              <a:solidFill>
                <a:srgbClr val="C00000"/>
              </a:solidFill>
              <a:ln w="9525">
                <a:solidFill>
                  <a:schemeClr val="accent2">
                    <a:lumMod val="50000"/>
                  </a:schemeClr>
                </a:solidFill>
              </a:ln>
              <a:effectLst/>
            </c:spPr>
          </c:marker>
          <c:cat>
            <c:strRef>
              <c:f>capacity25!$O$28:$AT$28</c:f>
              <c:strCache>
                <c:ptCount val="32"/>
                <c:pt idx="0">
                  <c:v>2016A-2021A Shortfall</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strCache>
            </c:strRef>
          </c:cat>
          <c:val>
            <c:numRef>
              <c:f>capacity25!$O$35:$AT$35</c:f>
              <c:numCache>
                <c:formatCode>#,##0_);[Red]\(#,##0\)</c:formatCode>
                <c:ptCount val="32"/>
                <c:pt idx="0">
                  <c:v>-41524.912088897516</c:v>
                </c:pt>
                <c:pt idx="1">
                  <c:v>-37258.029269633989</c:v>
                </c:pt>
                <c:pt idx="2">
                  <c:v>-32935.981588261864</c:v>
                </c:pt>
                <c:pt idx="3">
                  <c:v>-24614.683897792635</c:v>
                </c:pt>
                <c:pt idx="4">
                  <c:v>-15665.037128985841</c:v>
                </c:pt>
                <c:pt idx="5">
                  <c:v>-5764.7217661486884</c:v>
                </c:pt>
                <c:pt idx="6">
                  <c:v>4529.241662599261</c:v>
                </c:pt>
                <c:pt idx="7">
                  <c:v>14369.784444461571</c:v>
                </c:pt>
                <c:pt idx="8">
                  <c:v>24960.690707313912</c:v>
                </c:pt>
                <c:pt idx="9">
                  <c:v>37510.812701516261</c:v>
                </c:pt>
                <c:pt idx="10">
                  <c:v>52092.678184888951</c:v>
                </c:pt>
                <c:pt idx="11">
                  <c:v>68781.499978464009</c:v>
                </c:pt>
                <c:pt idx="12">
                  <c:v>87655.275357427585</c:v>
                </c:pt>
                <c:pt idx="13">
                  <c:v>108794.88871136421</c:v>
                </c:pt>
                <c:pt idx="14">
                  <c:v>134960.6355312778</c:v>
                </c:pt>
                <c:pt idx="15">
                  <c:v>165189.18813104907</c:v>
                </c:pt>
                <c:pt idx="16">
                  <c:v>199188.24170661907</c:v>
                </c:pt>
                <c:pt idx="17">
                  <c:v>201370.13760221418</c:v>
                </c:pt>
                <c:pt idx="18">
                  <c:v>166651.39239518292</c:v>
                </c:pt>
                <c:pt idx="19">
                  <c:v>134027.66408875075</c:v>
                </c:pt>
                <c:pt idx="20">
                  <c:v>102129.8607692255</c:v>
                </c:pt>
                <c:pt idx="21">
                  <c:v>71401.962779700247</c:v>
                </c:pt>
                <c:pt idx="22">
                  <c:v>42726.092600174983</c:v>
                </c:pt>
                <c:pt idx="23">
                  <c:v>15389.063890649726</c:v>
                </c:pt>
                <c:pt idx="24">
                  <c:v>-9756.8446988755404</c:v>
                </c:pt>
                <c:pt idx="25">
                  <c:v>-31257.795649583604</c:v>
                </c:pt>
                <c:pt idx="26">
                  <c:v>-46064.335234090751</c:v>
                </c:pt>
                <c:pt idx="27">
                  <c:v>-55149.871230454228</c:v>
                </c:pt>
                <c:pt idx="28">
                  <c:v>-61675.881747293934</c:v>
                </c:pt>
                <c:pt idx="29">
                  <c:v>-67196.625796048116</c:v>
                </c:pt>
                <c:pt idx="30">
                  <c:v>-71973.949288365911</c:v>
                </c:pt>
                <c:pt idx="31">
                  <c:v>-75388.119352276175</c:v>
                </c:pt>
              </c:numCache>
            </c:numRef>
          </c:val>
          <c:smooth val="0"/>
          <c:extLst>
            <c:ext xmlns:c16="http://schemas.microsoft.com/office/drawing/2014/chart" uri="{C3380CC4-5D6E-409C-BE32-E72D297353CC}">
              <c16:uniqueId val="{00000000-BC48-4673-90EC-124EFC2CDEB5}"/>
            </c:ext>
          </c:extLst>
        </c:ser>
        <c:dLbls>
          <c:showLegendKey val="0"/>
          <c:showVal val="0"/>
          <c:showCatName val="0"/>
          <c:showSerName val="0"/>
          <c:showPercent val="0"/>
          <c:showBubbleSize val="0"/>
        </c:dLbls>
        <c:marker val="1"/>
        <c:smooth val="0"/>
        <c:axId val="657000016"/>
        <c:axId val="657001000"/>
      </c:lineChart>
      <c:catAx>
        <c:axId val="65700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1000"/>
        <c:crosses val="autoZero"/>
        <c:auto val="1"/>
        <c:lblAlgn val="ctr"/>
        <c:lblOffset val="100"/>
        <c:noMultiLvlLbl val="0"/>
      </c:catAx>
      <c:valAx>
        <c:axId val="657001000"/>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0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Linear Cumulative Surplus/(Shortfall)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recovery5!$L$35</c:f>
              <c:strCache>
                <c:ptCount val="1"/>
                <c:pt idx="0">
                  <c:v>Total Linear Shortfall</c:v>
                </c:pt>
              </c:strCache>
            </c:strRef>
          </c:tx>
          <c:spPr>
            <a:ln w="28575" cap="rnd">
              <a:solidFill>
                <a:schemeClr val="accent2">
                  <a:lumMod val="50000"/>
                </a:schemeClr>
              </a:solidFill>
              <a:round/>
            </a:ln>
            <a:effectLst/>
          </c:spPr>
          <c:marker>
            <c:symbol val="circle"/>
            <c:size val="5"/>
            <c:spPr>
              <a:solidFill>
                <a:srgbClr val="C00000"/>
              </a:solidFill>
              <a:ln w="9525">
                <a:solidFill>
                  <a:schemeClr val="accent2">
                    <a:lumMod val="50000"/>
                  </a:schemeClr>
                </a:solidFill>
              </a:ln>
              <a:effectLst/>
            </c:spPr>
          </c:marker>
          <c:cat>
            <c:strRef>
              <c:f>recovery5!$N$28:$S$28</c:f>
              <c:strCache>
                <c:ptCount val="6"/>
                <c:pt idx="0">
                  <c:v>2016A-2021A Shortfall</c:v>
                </c:pt>
                <c:pt idx="1">
                  <c:v>2022</c:v>
                </c:pt>
                <c:pt idx="2">
                  <c:v>2023</c:v>
                </c:pt>
                <c:pt idx="3">
                  <c:v>2024</c:v>
                </c:pt>
                <c:pt idx="4">
                  <c:v>2025</c:v>
                </c:pt>
                <c:pt idx="5">
                  <c:v>2026</c:v>
                </c:pt>
              </c:strCache>
            </c:strRef>
          </c:cat>
          <c:val>
            <c:numRef>
              <c:f>recovery5!$N$35:$S$35</c:f>
              <c:numCache>
                <c:formatCode>#,##0_);[Red]\(#,##0\)</c:formatCode>
                <c:ptCount val="6"/>
                <c:pt idx="0">
                  <c:v>-41524.912088897516</c:v>
                </c:pt>
                <c:pt idx="1">
                  <c:v>2903.4788560498146</c:v>
                </c:pt>
                <c:pt idx="2">
                  <c:v>48972.41488491917</c:v>
                </c:pt>
                <c:pt idx="3">
                  <c:v>96738.88361652664</c:v>
                </c:pt>
                <c:pt idx="4">
                  <c:v>146261.85319623718</c:v>
                </c:pt>
                <c:pt idx="5">
                  <c:v>197602.34110110247</c:v>
                </c:pt>
              </c:numCache>
            </c:numRef>
          </c:val>
          <c:smooth val="0"/>
          <c:extLst>
            <c:ext xmlns:c16="http://schemas.microsoft.com/office/drawing/2014/chart" uri="{C3380CC4-5D6E-409C-BE32-E72D297353CC}">
              <c16:uniqueId val="{00000000-4784-4644-A369-B2B71A0FAAC3}"/>
            </c:ext>
          </c:extLst>
        </c:ser>
        <c:dLbls>
          <c:showLegendKey val="0"/>
          <c:showVal val="0"/>
          <c:showCatName val="0"/>
          <c:showSerName val="0"/>
          <c:showPercent val="0"/>
          <c:showBubbleSize val="0"/>
        </c:dLbls>
        <c:marker val="1"/>
        <c:smooth val="0"/>
        <c:axId val="657000016"/>
        <c:axId val="657001000"/>
      </c:lineChart>
      <c:catAx>
        <c:axId val="65700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1000"/>
        <c:crosses val="autoZero"/>
        <c:auto val="1"/>
        <c:lblAlgn val="ctr"/>
        <c:lblOffset val="100"/>
        <c:noMultiLvlLbl val="0"/>
      </c:catAx>
      <c:valAx>
        <c:axId val="657001000"/>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0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301191</xdr:colOff>
      <xdr:row>3</xdr:row>
      <xdr:rowOff>2523</xdr:rowOff>
    </xdr:from>
    <xdr:to>
      <xdr:col>5</xdr:col>
      <xdr:colOff>67830</xdr:colOff>
      <xdr:row>40</xdr:row>
      <xdr:rowOff>65590</xdr:rowOff>
    </xdr:to>
    <xdr:pic>
      <xdr:nvPicPr>
        <xdr:cNvPr id="2" name="Picture 1">
          <a:extLst>
            <a:ext uri="{FF2B5EF4-FFF2-40B4-BE49-F238E27FC236}">
              <a16:creationId xmlns:a16="http://schemas.microsoft.com/office/drawing/2014/main" id="{4000C11E-A83F-4E54-8678-2B88FC050600}"/>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rot="18651506">
          <a:off x="476034" y="1788243"/>
          <a:ext cx="5984442" cy="274637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1115787</xdr:colOff>
      <xdr:row>39</xdr:row>
      <xdr:rowOff>108857</xdr:rowOff>
    </xdr:from>
    <xdr:to>
      <xdr:col>19</xdr:col>
      <xdr:colOff>13608</xdr:colOff>
      <xdr:row>56</xdr:row>
      <xdr:rowOff>113392</xdr:rowOff>
    </xdr:to>
    <xdr:graphicFrame macro="">
      <xdr:nvGraphicFramePr>
        <xdr:cNvPr id="2" name="Chart 1">
          <a:extLst>
            <a:ext uri="{FF2B5EF4-FFF2-40B4-BE49-F238E27FC236}">
              <a16:creationId xmlns:a16="http://schemas.microsoft.com/office/drawing/2014/main" id="{1365F8CB-7FC9-4825-B8A5-8C74423865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507999</xdr:colOff>
      <xdr:row>19</xdr:row>
      <xdr:rowOff>131042</xdr:rowOff>
    </xdr:from>
    <xdr:to>
      <xdr:col>19</xdr:col>
      <xdr:colOff>1029529</xdr:colOff>
      <xdr:row>43</xdr:row>
      <xdr:rowOff>124629</xdr:rowOff>
    </xdr:to>
    <xdr:pic>
      <xdr:nvPicPr>
        <xdr:cNvPr id="3" name="Picture 2">
          <a:extLst>
            <a:ext uri="{FF2B5EF4-FFF2-40B4-BE49-F238E27FC236}">
              <a16:creationId xmlns:a16="http://schemas.microsoft.com/office/drawing/2014/main" id="{CA7C984D-D65E-47FC-8D71-6099E564C909}"/>
            </a:ext>
          </a:extLst>
        </xdr:cNvPr>
        <xdr:cNvPicPr>
          <a:picLocks noChangeAspect="1"/>
        </xdr:cNvPicPr>
      </xdr:nvPicPr>
      <xdr:blipFill>
        <a:blip xmlns:r="http://schemas.openxmlformats.org/officeDocument/2006/relationships" r:embed="rId2">
          <a:alphaModFix amt="9000"/>
          <a:extLst>
            <a:ext uri="{28A0092B-C50C-407E-A947-70E740481C1C}">
              <a14:useLocalDpi xmlns:a14="http://schemas.microsoft.com/office/drawing/2010/main" val="0"/>
            </a:ext>
          </a:extLst>
        </a:blip>
        <a:stretch>
          <a:fillRect/>
        </a:stretch>
      </xdr:blipFill>
      <xdr:spPr>
        <a:xfrm rot="20421586">
          <a:off x="507999" y="3153642"/>
          <a:ext cx="19477868" cy="4116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592137</xdr:colOff>
      <xdr:row>39</xdr:row>
      <xdr:rowOff>1587</xdr:rowOff>
    </xdr:from>
    <xdr:to>
      <xdr:col>33</xdr:col>
      <xdr:colOff>325438</xdr:colOff>
      <xdr:row>56</xdr:row>
      <xdr:rowOff>26987</xdr:rowOff>
    </xdr:to>
    <xdr:graphicFrame macro="">
      <xdr:nvGraphicFramePr>
        <xdr:cNvPr id="2" name="Chart 1">
          <a:extLst>
            <a:ext uri="{FF2B5EF4-FFF2-40B4-BE49-F238E27FC236}">
              <a16:creationId xmlns:a16="http://schemas.microsoft.com/office/drawing/2014/main" id="{D6EA8C6E-024C-4343-855A-00DAABDB3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535781</xdr:colOff>
      <xdr:row>27</xdr:row>
      <xdr:rowOff>28573</xdr:rowOff>
    </xdr:from>
    <xdr:to>
      <xdr:col>9</xdr:col>
      <xdr:colOff>647699</xdr:colOff>
      <xdr:row>64</xdr:row>
      <xdr:rowOff>54429</xdr:rowOff>
    </xdr:to>
    <xdr:sp macro="" textlink="">
      <xdr:nvSpPr>
        <xdr:cNvPr id="3" name="TextBox 2">
          <a:extLst>
            <a:ext uri="{FF2B5EF4-FFF2-40B4-BE49-F238E27FC236}">
              <a16:creationId xmlns:a16="http://schemas.microsoft.com/office/drawing/2014/main" id="{77B2AB2A-515B-404E-B391-6F04A6CA2179}"/>
            </a:ext>
          </a:extLst>
        </xdr:cNvPr>
        <xdr:cNvSpPr txBox="1"/>
      </xdr:nvSpPr>
      <xdr:spPr>
        <a:xfrm>
          <a:off x="535781" y="4382859"/>
          <a:ext cx="6330382" cy="6257927"/>
        </a:xfrm>
        <a:prstGeom prst="rect">
          <a:avLst/>
        </a:prstGeom>
        <a:ln>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600" b="1" u="sng"/>
            <a:t>Key considerations for this model:</a:t>
          </a:r>
        </a:p>
        <a:p>
          <a:endParaRPr lang="en-US" sz="1100"/>
        </a:p>
        <a:p>
          <a:r>
            <a:rPr lang="en-US" sz="1100"/>
            <a:t>1)</a:t>
          </a:r>
          <a:r>
            <a:rPr lang="en-US" sz="1100" baseline="0"/>
            <a:t> The rate will not need to change based on development pace (more stability over the long term)</a:t>
          </a:r>
        </a:p>
        <a:p>
          <a:endParaRPr lang="en-US" sz="1100" baseline="0"/>
        </a:p>
        <a:p>
          <a:r>
            <a:rPr lang="en-US" sz="1100" baseline="0"/>
            <a:t>2) The rate updates that occur every 2 years will be influenced by a) approved New Community business cases (rate can go up or down), b) updated actuals and estimates for projects (rate can go up or down).</a:t>
          </a:r>
        </a:p>
        <a:p>
          <a:endParaRPr lang="en-US" sz="1100" baseline="0"/>
        </a:p>
        <a:p>
          <a:r>
            <a:rPr lang="en-US" sz="1100" baseline="0"/>
            <a:t>3) The goal of the model is to have a Net Present Value (NPV) of 0 (zero) when the last portion of debt for the last project included in the calculation is paid off (in 25 years). This means, there will be fluctuations in the form of levy shortfalls and balances due to cash flow but this will not be an impact to the rate.</a:t>
          </a:r>
        </a:p>
        <a:p>
          <a:endParaRPr lang="en-US" sz="1100" baseline="0"/>
        </a:p>
        <a:p>
          <a:r>
            <a:rPr lang="en-US" sz="1100" baseline="0"/>
            <a:t>4) Capacity could be used up before the debt term is done. This means that the revenue will be collected ahead of the final Principle and &amp; Interest payment. </a:t>
          </a:r>
        </a:p>
        <a:p>
          <a:endParaRPr lang="en-US" sz="1100" baseline="0"/>
        </a:p>
        <a:p>
          <a:r>
            <a:rPr lang="en-US" sz="1100" baseline="0"/>
            <a:t>5) Investment income will be applied to the calcualtion as it is earned. For example, earned investment income today has been used to off-set the current shortfall, reducing the impact of the shortfall to the levy rate setting.</a:t>
          </a:r>
        </a:p>
        <a:p>
          <a:endParaRPr lang="en-US" sz="1100" baseline="0"/>
        </a:p>
        <a:p>
          <a:r>
            <a:rPr lang="en-US" sz="1100" baseline="0"/>
            <a:t>6) Project estimates and actuals will be updated again following year-end project update to reflect the most up to date estimates (numerator).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7) </a:t>
          </a:r>
          <a:r>
            <a:rPr lang="en-US" sz="1100" baseline="0">
              <a:solidFill>
                <a:schemeClr val="dk1"/>
              </a:solidFill>
              <a:effectLst/>
              <a:latin typeface="+mn-lt"/>
              <a:ea typeface="+mn-ea"/>
              <a:cs typeface="+mn-cs"/>
            </a:rPr>
            <a:t>True up of estimates to actuals for OSL projects to occur every 2 years (aligned with business case process). </a:t>
          </a:r>
          <a:endParaRPr lang="en-US">
            <a:effectLst/>
          </a:endParaRPr>
        </a:p>
        <a:p>
          <a:endParaRPr lang="en-US" sz="1100" baseline="0"/>
        </a:p>
        <a:p>
          <a:r>
            <a:rPr lang="en-US" sz="1100" baseline="0"/>
            <a:t>8) Leviable land must also be updated to reflect the correct current available capacity which would pay for this infrastructure (denominator)</a:t>
          </a:r>
        </a:p>
        <a:p>
          <a:endParaRPr lang="en-US" sz="1100" baseline="0"/>
        </a:p>
        <a:p>
          <a:r>
            <a:rPr lang="en-US" sz="1100" baseline="0"/>
            <a:t>9) The rate set in 2016 &amp; updated in 2018 was based on assumptions that did not come to fruition (401Ha/year forecasted Development Agreements). This resulted in an artificially low rate (today the rate is $103,110 and in 2022 if the Bylaw was not updatedat all it would be $106,512)</a:t>
          </a:r>
        </a:p>
        <a:p>
          <a:endParaRPr lang="en-US" sz="1100" baseline="0"/>
        </a:p>
        <a:p>
          <a:r>
            <a:rPr lang="en-US" sz="1100" baseline="0"/>
            <a:t>10) The utility is exploring alternative short-term borrowing options to cover shortfalls. This increased cost of debt related interest payments would be paid for using levy funds. Currently, the Utility funds shortfalls through other sources and is not paid back any interest amount from the levy. </a:t>
          </a:r>
        </a:p>
        <a:p>
          <a:endParaRPr lang="en-US" sz="1100" baseline="0"/>
        </a:p>
        <a:p>
          <a:endParaRPr lang="en-US" sz="1100"/>
        </a:p>
      </xdr:txBody>
    </xdr:sp>
    <xdr:clientData/>
  </xdr:twoCellAnchor>
  <xdr:twoCellAnchor editAs="oneCell">
    <xdr:from>
      <xdr:col>11</xdr:col>
      <xdr:colOff>234646</xdr:colOff>
      <xdr:row>11</xdr:row>
      <xdr:rowOff>317500</xdr:rowOff>
    </xdr:from>
    <xdr:to>
      <xdr:col>41</xdr:col>
      <xdr:colOff>522961</xdr:colOff>
      <xdr:row>53</xdr:row>
      <xdr:rowOff>142874</xdr:rowOff>
    </xdr:to>
    <xdr:pic>
      <xdr:nvPicPr>
        <xdr:cNvPr id="4" name="Picture 3">
          <a:extLst>
            <a:ext uri="{FF2B5EF4-FFF2-40B4-BE49-F238E27FC236}">
              <a16:creationId xmlns:a16="http://schemas.microsoft.com/office/drawing/2014/main" id="{7A54F0C3-F7EB-4172-9B15-C9B3DEDB73F6}"/>
            </a:ext>
          </a:extLst>
        </xdr:cNvPr>
        <xdr:cNvPicPr>
          <a:picLocks noChangeAspect="1"/>
        </xdr:cNvPicPr>
      </xdr:nvPicPr>
      <xdr:blipFill>
        <a:blip xmlns:r="http://schemas.openxmlformats.org/officeDocument/2006/relationships" r:embed="rId2">
          <a:alphaModFix amt="9000"/>
          <a:extLst>
            <a:ext uri="{28A0092B-C50C-407E-A947-70E740481C1C}">
              <a14:useLocalDpi xmlns:a14="http://schemas.microsoft.com/office/drawing/2010/main" val="0"/>
            </a:ext>
          </a:extLst>
        </a:blip>
        <a:stretch>
          <a:fillRect/>
        </a:stretch>
      </xdr:blipFill>
      <xdr:spPr>
        <a:xfrm>
          <a:off x="8696021" y="1778000"/>
          <a:ext cx="33673440" cy="6858000"/>
        </a:xfrm>
        <a:prstGeom prst="rect">
          <a:avLst/>
        </a:prstGeom>
      </xdr:spPr>
    </xdr:pic>
    <xdr:clientData/>
  </xdr:twoCellAnchor>
  <xdr:twoCellAnchor editAs="oneCell">
    <xdr:from>
      <xdr:col>0</xdr:col>
      <xdr:colOff>78445</xdr:colOff>
      <xdr:row>24</xdr:row>
      <xdr:rowOff>80242</xdr:rowOff>
    </xdr:from>
    <xdr:to>
      <xdr:col>10</xdr:col>
      <xdr:colOff>916771</xdr:colOff>
      <xdr:row>33</xdr:row>
      <xdr:rowOff>144543</xdr:rowOff>
    </xdr:to>
    <xdr:pic>
      <xdr:nvPicPr>
        <xdr:cNvPr id="5" name="Picture 4">
          <a:extLst>
            <a:ext uri="{FF2B5EF4-FFF2-40B4-BE49-F238E27FC236}">
              <a16:creationId xmlns:a16="http://schemas.microsoft.com/office/drawing/2014/main" id="{011AC034-7A19-4F57-95FE-D6905CA563F5}"/>
            </a:ext>
          </a:extLst>
        </xdr:cNvPr>
        <xdr:cNvPicPr>
          <a:picLocks noChangeAspect="1"/>
        </xdr:cNvPicPr>
      </xdr:nvPicPr>
      <xdr:blipFill>
        <a:blip xmlns:r="http://schemas.openxmlformats.org/officeDocument/2006/relationships" r:embed="rId2">
          <a:alphaModFix amt="9000"/>
          <a:extLst>
            <a:ext uri="{28A0092B-C50C-407E-A947-70E740481C1C}">
              <a14:useLocalDpi xmlns:a14="http://schemas.microsoft.com/office/drawing/2010/main" val="0"/>
            </a:ext>
          </a:extLst>
        </a:blip>
        <a:stretch>
          <a:fillRect/>
        </a:stretch>
      </xdr:blipFill>
      <xdr:spPr>
        <a:xfrm rot="19750157">
          <a:off x="78445" y="3794992"/>
          <a:ext cx="8188451" cy="16676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592137</xdr:colOff>
      <xdr:row>39</xdr:row>
      <xdr:rowOff>1587</xdr:rowOff>
    </xdr:from>
    <xdr:to>
      <xdr:col>33</xdr:col>
      <xdr:colOff>325438</xdr:colOff>
      <xdr:row>56</xdr:row>
      <xdr:rowOff>26987</xdr:rowOff>
    </xdr:to>
    <xdr:graphicFrame macro="">
      <xdr:nvGraphicFramePr>
        <xdr:cNvPr id="2" name="Chart 1">
          <a:extLst>
            <a:ext uri="{FF2B5EF4-FFF2-40B4-BE49-F238E27FC236}">
              <a16:creationId xmlns:a16="http://schemas.microsoft.com/office/drawing/2014/main" id="{CD149ECF-C72D-44B8-875A-BB632990BD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535781</xdr:colOff>
      <xdr:row>27</xdr:row>
      <xdr:rowOff>28573</xdr:rowOff>
    </xdr:from>
    <xdr:to>
      <xdr:col>9</xdr:col>
      <xdr:colOff>647699</xdr:colOff>
      <xdr:row>64</xdr:row>
      <xdr:rowOff>54429</xdr:rowOff>
    </xdr:to>
    <xdr:sp macro="" textlink="">
      <xdr:nvSpPr>
        <xdr:cNvPr id="3" name="TextBox 2">
          <a:extLst>
            <a:ext uri="{FF2B5EF4-FFF2-40B4-BE49-F238E27FC236}">
              <a16:creationId xmlns:a16="http://schemas.microsoft.com/office/drawing/2014/main" id="{9FA2F61D-3C4A-45A9-B525-340F1C96AF34}"/>
            </a:ext>
          </a:extLst>
        </xdr:cNvPr>
        <xdr:cNvSpPr txBox="1"/>
      </xdr:nvSpPr>
      <xdr:spPr>
        <a:xfrm>
          <a:off x="535781" y="4286248"/>
          <a:ext cx="6074568" cy="6179006"/>
        </a:xfrm>
        <a:prstGeom prst="rect">
          <a:avLst/>
        </a:prstGeom>
        <a:ln>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600" b="1" u="sng"/>
            <a:t>Key considerations for this model:</a:t>
          </a:r>
        </a:p>
        <a:p>
          <a:endParaRPr lang="en-US" sz="1100"/>
        </a:p>
        <a:p>
          <a:r>
            <a:rPr lang="en-US" sz="1100"/>
            <a:t>1)</a:t>
          </a:r>
          <a:r>
            <a:rPr lang="en-US" sz="1100" baseline="0"/>
            <a:t> The rate will not need to change based on development pace (more stability over the long term)</a:t>
          </a:r>
        </a:p>
        <a:p>
          <a:endParaRPr lang="en-US" sz="1100" baseline="0"/>
        </a:p>
        <a:p>
          <a:r>
            <a:rPr lang="en-US" sz="1100" baseline="0"/>
            <a:t>2) The rate updates that occur every 2 years will be influenced by a) approved New Community business cases (rate can go up or down), b) updated actuals and estimates for projects (rate can go up or down).</a:t>
          </a:r>
        </a:p>
        <a:p>
          <a:endParaRPr lang="en-US" sz="1100" baseline="0"/>
        </a:p>
        <a:p>
          <a:r>
            <a:rPr lang="en-US" sz="1100" baseline="0"/>
            <a:t>3) The goal of the model is to have a Net Present Value (NPV) of 0 (zero) when the last portion of debt for the last project included in the calculation is paid off (in 25 years). This means, there will be fluctuations in the form of levy shortfalls and balances due to cash flow but this will not be an impact to the rate.</a:t>
          </a:r>
        </a:p>
        <a:p>
          <a:endParaRPr lang="en-US" sz="1100" baseline="0"/>
        </a:p>
        <a:p>
          <a:r>
            <a:rPr lang="en-US" sz="1100" baseline="0"/>
            <a:t>4) Capacity could be used up before the debt term is done. This means that the revenue will be collected ahead of the final Principle and &amp; Interest payment. </a:t>
          </a:r>
        </a:p>
        <a:p>
          <a:endParaRPr lang="en-US" sz="1100" baseline="0"/>
        </a:p>
        <a:p>
          <a:r>
            <a:rPr lang="en-US" sz="1100" baseline="0"/>
            <a:t>5) Investment income will be applied to the calcualtion as it is earned. For example, earned investment income today has been used to off-set the current shortfall, reducing the impact of the shortfall to the levy rate setting.</a:t>
          </a:r>
        </a:p>
        <a:p>
          <a:endParaRPr lang="en-US" sz="1100" baseline="0"/>
        </a:p>
        <a:p>
          <a:r>
            <a:rPr lang="en-US" sz="1100" baseline="0"/>
            <a:t>6) Project estimates and actuals will be updated again following year-end project update to reflect the most up to date estimates (numerator).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7) </a:t>
          </a:r>
          <a:r>
            <a:rPr lang="en-US" sz="1100" baseline="0">
              <a:solidFill>
                <a:schemeClr val="dk1"/>
              </a:solidFill>
              <a:effectLst/>
              <a:latin typeface="+mn-lt"/>
              <a:ea typeface="+mn-ea"/>
              <a:cs typeface="+mn-cs"/>
            </a:rPr>
            <a:t>True up of estimates to actuals for OSL projects to occur every 2 years (aligned with business case process). </a:t>
          </a:r>
          <a:endParaRPr lang="en-US">
            <a:effectLst/>
          </a:endParaRPr>
        </a:p>
        <a:p>
          <a:endParaRPr lang="en-US" sz="1100" baseline="0"/>
        </a:p>
        <a:p>
          <a:r>
            <a:rPr lang="en-US" sz="1100" baseline="0"/>
            <a:t>8) Leviable land must also be updated to reflect the correct current available capacity which would pay for this infrastructure (denominator)</a:t>
          </a:r>
        </a:p>
        <a:p>
          <a:endParaRPr lang="en-US" sz="1100" baseline="0"/>
        </a:p>
        <a:p>
          <a:r>
            <a:rPr lang="en-US" sz="1100" baseline="0"/>
            <a:t>9) The rate set in 2016 &amp; updated in 2018 was based on assumptions that did not come to fruition (401Ha/year forecasted Development Agreements). This resulted in an artificially low rate (today the rate is $103,110 and in 2022 if the Bylaw was not updatedat all it would be $106,512)</a:t>
          </a:r>
        </a:p>
        <a:p>
          <a:endParaRPr lang="en-US" sz="1100" baseline="0"/>
        </a:p>
        <a:p>
          <a:r>
            <a:rPr lang="en-US" sz="1100" baseline="0"/>
            <a:t>10) The utility is exploring alternative short-term borrowing options to cover shortfalls. This increased cost of debt related interest payments would be paid for using levy funds. Currently, the Utility funds shortfalls through other sources and is not paid back any interest amount from the levy. </a:t>
          </a:r>
        </a:p>
        <a:p>
          <a:endParaRPr lang="en-US" sz="1100" baseline="0"/>
        </a:p>
        <a:p>
          <a:endParaRPr lang="en-US" sz="1100"/>
        </a:p>
      </xdr:txBody>
    </xdr:sp>
    <xdr:clientData/>
  </xdr:twoCellAnchor>
  <xdr:twoCellAnchor editAs="oneCell">
    <xdr:from>
      <xdr:col>10</xdr:col>
      <xdr:colOff>1052853</xdr:colOff>
      <xdr:row>14</xdr:row>
      <xdr:rowOff>122462</xdr:rowOff>
    </xdr:from>
    <xdr:to>
      <xdr:col>41</xdr:col>
      <xdr:colOff>230145</xdr:colOff>
      <xdr:row>56</xdr:row>
      <xdr:rowOff>115884</xdr:rowOff>
    </xdr:to>
    <xdr:pic>
      <xdr:nvPicPr>
        <xdr:cNvPr id="4" name="Picture 3">
          <a:extLst>
            <a:ext uri="{FF2B5EF4-FFF2-40B4-BE49-F238E27FC236}">
              <a16:creationId xmlns:a16="http://schemas.microsoft.com/office/drawing/2014/main" id="{99D5853B-E928-4BE1-B055-E2A85BFAB782}"/>
            </a:ext>
          </a:extLst>
        </xdr:cNvPr>
        <xdr:cNvPicPr>
          <a:picLocks noChangeAspect="1"/>
        </xdr:cNvPicPr>
      </xdr:nvPicPr>
      <xdr:blipFill>
        <a:blip xmlns:r="http://schemas.openxmlformats.org/officeDocument/2006/relationships" r:embed="rId2">
          <a:alphaModFix amt="9000"/>
          <a:extLst>
            <a:ext uri="{28A0092B-C50C-407E-A947-70E740481C1C}">
              <a14:useLocalDpi xmlns:a14="http://schemas.microsoft.com/office/drawing/2010/main" val="0"/>
            </a:ext>
          </a:extLst>
        </a:blip>
        <a:stretch>
          <a:fillRect/>
        </a:stretch>
      </xdr:blipFill>
      <xdr:spPr>
        <a:xfrm>
          <a:off x="8409782" y="2281462"/>
          <a:ext cx="33498815" cy="7019018"/>
        </a:xfrm>
        <a:prstGeom prst="rect">
          <a:avLst/>
        </a:prstGeom>
      </xdr:spPr>
    </xdr:pic>
    <xdr:clientData/>
  </xdr:twoCellAnchor>
  <xdr:twoCellAnchor editAs="oneCell">
    <xdr:from>
      <xdr:col>0</xdr:col>
      <xdr:colOff>72572</xdr:colOff>
      <xdr:row>26</xdr:row>
      <xdr:rowOff>40820</xdr:rowOff>
    </xdr:from>
    <xdr:to>
      <xdr:col>10</xdr:col>
      <xdr:colOff>915660</xdr:colOff>
      <xdr:row>35</xdr:row>
      <xdr:rowOff>105120</xdr:rowOff>
    </xdr:to>
    <xdr:pic>
      <xdr:nvPicPr>
        <xdr:cNvPr id="5" name="Picture 4">
          <a:extLst>
            <a:ext uri="{FF2B5EF4-FFF2-40B4-BE49-F238E27FC236}">
              <a16:creationId xmlns:a16="http://schemas.microsoft.com/office/drawing/2014/main" id="{65A08C20-4DED-4908-A95C-04105E38F7E4}"/>
            </a:ext>
          </a:extLst>
        </xdr:cNvPr>
        <xdr:cNvPicPr>
          <a:picLocks noChangeAspect="1"/>
        </xdr:cNvPicPr>
      </xdr:nvPicPr>
      <xdr:blipFill>
        <a:blip xmlns:r="http://schemas.openxmlformats.org/officeDocument/2006/relationships" r:embed="rId2">
          <a:alphaModFix amt="9000"/>
          <a:extLst>
            <a:ext uri="{28A0092B-C50C-407E-A947-70E740481C1C}">
              <a14:useLocalDpi xmlns:a14="http://schemas.microsoft.com/office/drawing/2010/main" val="0"/>
            </a:ext>
          </a:extLst>
        </a:blip>
        <a:stretch>
          <a:fillRect/>
        </a:stretch>
      </xdr:blipFill>
      <xdr:spPr>
        <a:xfrm rot="19750157">
          <a:off x="72572" y="4168320"/>
          <a:ext cx="8195255" cy="16971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56082</xdr:rowOff>
    </xdr:from>
    <xdr:to>
      <xdr:col>9</xdr:col>
      <xdr:colOff>1953205</xdr:colOff>
      <xdr:row>24</xdr:row>
      <xdr:rowOff>145102</xdr:rowOff>
    </xdr:to>
    <xdr:pic>
      <xdr:nvPicPr>
        <xdr:cNvPr id="2" name="Picture 1">
          <a:extLst>
            <a:ext uri="{FF2B5EF4-FFF2-40B4-BE49-F238E27FC236}">
              <a16:creationId xmlns:a16="http://schemas.microsoft.com/office/drawing/2014/main" id="{89717E7A-76BC-4D01-A6C3-6646210D0215}"/>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rot="19750157">
          <a:off x="0" y="1980132"/>
          <a:ext cx="8195255" cy="16971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380999</xdr:colOff>
      <xdr:row>76</xdr:row>
      <xdr:rowOff>11906</xdr:rowOff>
    </xdr:from>
    <xdr:to>
      <xdr:col>15</xdr:col>
      <xdr:colOff>130968</xdr:colOff>
      <xdr:row>95</xdr:row>
      <xdr:rowOff>71437</xdr:rowOff>
    </xdr:to>
    <xdr:sp macro="" textlink="">
      <xdr:nvSpPr>
        <xdr:cNvPr id="2" name="TextBox 1">
          <a:extLst>
            <a:ext uri="{FF2B5EF4-FFF2-40B4-BE49-F238E27FC236}">
              <a16:creationId xmlns:a16="http://schemas.microsoft.com/office/drawing/2014/main" id="{01C30443-AD68-4BB7-BE4B-67B83E54A3C8}"/>
            </a:ext>
          </a:extLst>
        </xdr:cNvPr>
        <xdr:cNvSpPr txBox="1"/>
      </xdr:nvSpPr>
      <xdr:spPr>
        <a:xfrm>
          <a:off x="7024687" y="14680406"/>
          <a:ext cx="7084219" cy="3679031"/>
        </a:xfrm>
        <a:prstGeom prst="rect">
          <a:avLst/>
        </a:prstGeom>
        <a:ln>
          <a:solidFill>
            <a:srgbClr val="00B050"/>
          </a:solid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pPr algn="ctr"/>
          <a:r>
            <a:rPr lang="en-US" sz="2000" b="1" u="sng"/>
            <a:t>Key considerations for project lists:</a:t>
          </a:r>
        </a:p>
        <a:p>
          <a:r>
            <a:rPr lang="en-US" sz="1400"/>
            <a:t>1)</a:t>
          </a:r>
          <a:r>
            <a:rPr lang="en-US" sz="1400" baseline="0"/>
            <a:t> These capital costs (actuals) have been adjusted to include the Admin Over Head (Admin OH) charged to actual projects. The capital projections (2021+) include a 4% Admin OH as a place holder for Admin OH which is determined annually and then applied against the project. </a:t>
          </a:r>
        </a:p>
        <a:p>
          <a:endParaRPr lang="en-US" sz="1400" baseline="0"/>
        </a:p>
        <a:p>
          <a:r>
            <a:rPr lang="en-US" sz="1400" baseline="0"/>
            <a:t>2) Further refinement of project costs will occur as better estimates are received. These are the best estimates we have at this time.</a:t>
          </a:r>
        </a:p>
        <a:p>
          <a:endParaRPr lang="en-US" sz="1400" baseline="0"/>
        </a:p>
        <a:p>
          <a:r>
            <a:rPr lang="en-US" sz="1400" baseline="0"/>
            <a:t>3) Northridge Reservoir Land and Northridge Reservoir construction projects are combined into a single line item in this model (this differs from the project list previously distributed). </a:t>
          </a:r>
        </a:p>
        <a:p>
          <a:endParaRPr lang="en-US" sz="1400" baseline="0"/>
        </a:p>
        <a:p>
          <a:r>
            <a:rPr lang="en-US" sz="1400"/>
            <a:t>4) Reminder</a:t>
          </a:r>
          <a:r>
            <a:rPr lang="en-US" sz="1400" baseline="0"/>
            <a:t> that timing of projects will shift but it will not have a material impact to the model or rate calculation due to the NPV function built into the model. </a:t>
          </a:r>
          <a:endParaRPr lang="en-US" sz="1400"/>
        </a:p>
      </xdr:txBody>
    </xdr:sp>
    <xdr:clientData/>
  </xdr:twoCellAnchor>
  <xdr:twoCellAnchor editAs="oneCell">
    <xdr:from>
      <xdr:col>0</xdr:col>
      <xdr:colOff>603250</xdr:colOff>
      <xdr:row>48</xdr:row>
      <xdr:rowOff>31750</xdr:rowOff>
    </xdr:from>
    <xdr:to>
      <xdr:col>34</xdr:col>
      <xdr:colOff>229577</xdr:colOff>
      <xdr:row>85</xdr:row>
      <xdr:rowOff>2268</xdr:rowOff>
    </xdr:to>
    <xdr:pic>
      <xdr:nvPicPr>
        <xdr:cNvPr id="3" name="Picture 2">
          <a:extLst>
            <a:ext uri="{FF2B5EF4-FFF2-40B4-BE49-F238E27FC236}">
              <a16:creationId xmlns:a16="http://schemas.microsoft.com/office/drawing/2014/main" id="{F0D3AD69-4EE2-4455-95BC-BD23B5B48BC0}"/>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a:off x="603250" y="9175750"/>
          <a:ext cx="33482940" cy="70190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16668</xdr:colOff>
      <xdr:row>120</xdr:row>
      <xdr:rowOff>21428</xdr:rowOff>
    </xdr:from>
    <xdr:to>
      <xdr:col>30</xdr:col>
      <xdr:colOff>1000124</xdr:colOff>
      <xdr:row>149</xdr:row>
      <xdr:rowOff>92866</xdr:rowOff>
    </xdr:to>
    <xdr:sp macro="" textlink="">
      <xdr:nvSpPr>
        <xdr:cNvPr id="2" name="TextBox 1">
          <a:extLst>
            <a:ext uri="{FF2B5EF4-FFF2-40B4-BE49-F238E27FC236}">
              <a16:creationId xmlns:a16="http://schemas.microsoft.com/office/drawing/2014/main" id="{ABFD1296-2402-4B09-8C86-372CEF2ED9EA}"/>
            </a:ext>
          </a:extLst>
        </xdr:cNvPr>
        <xdr:cNvSpPr txBox="1"/>
      </xdr:nvSpPr>
      <xdr:spPr>
        <a:xfrm>
          <a:off x="19769137" y="20381116"/>
          <a:ext cx="5269706" cy="4905375"/>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u="sng"/>
            <a:t>Key considerations</a:t>
          </a:r>
          <a:r>
            <a:rPr lang="en-US" sz="1600" b="1" u="sng" baseline="0"/>
            <a:t> for debt inputs (applies to both Water and Wastewater):</a:t>
          </a:r>
        </a:p>
        <a:p>
          <a:pPr algn="l"/>
          <a:r>
            <a:rPr lang="en-US" sz="1600" b="0" u="none" baseline="0"/>
            <a:t>1) Actual debt taken is in row 20 and accounts for any debt on a capital project that is levy eligible. This debt starts with all growth supporting projects going back to 2000.</a:t>
          </a:r>
        </a:p>
        <a:p>
          <a:pPr algn="l"/>
          <a:endParaRPr lang="en-US" sz="1600" b="0" u="none" baseline="0"/>
        </a:p>
        <a:p>
          <a:pPr algn="l"/>
          <a:r>
            <a:rPr lang="en-US" sz="1600" b="0" u="none" baseline="0"/>
            <a:t>2) In 2011, the levy began paying for a portion of the Principle &amp; Interest payments due each year (50%) associated with all growth projects. </a:t>
          </a:r>
        </a:p>
        <a:p>
          <a:pPr algn="l"/>
          <a:endParaRPr lang="en-US" sz="1600" b="0" u="none" baseline="0"/>
        </a:p>
        <a:p>
          <a:pPr algn="l"/>
          <a:r>
            <a:rPr lang="en-US" sz="1600" b="0" u="none" baseline="0"/>
            <a:t>3) In 2016, the levy was used to fund the entire Principle and Interest payment amount due each year </a:t>
          </a:r>
          <a:r>
            <a:rPr lang="en-US" sz="1600" b="0" u="sng" baseline="0"/>
            <a:t>except</a:t>
          </a:r>
          <a:r>
            <a:rPr lang="en-US" sz="1600" b="0" u="none" baseline="0"/>
            <a:t> when it was short (insufficient funds).</a:t>
          </a:r>
        </a:p>
        <a:p>
          <a:pPr algn="l"/>
          <a:endParaRPr lang="en-US" sz="1600" b="0" u="none" baseline="0"/>
        </a:p>
        <a:p>
          <a:pPr algn="l"/>
          <a:r>
            <a:rPr lang="en-US" sz="1600" b="0" u="none" baseline="0"/>
            <a:t>4) 2021 contains both actual debt and projected debt</a:t>
          </a:r>
        </a:p>
        <a:p>
          <a:pPr algn="l"/>
          <a:endParaRPr lang="en-US" sz="1600" b="0" u="none" baseline="0"/>
        </a:p>
        <a:p>
          <a:pPr algn="l"/>
          <a:r>
            <a:rPr lang="en-US" sz="1600" b="0" u="none" baseline="0"/>
            <a:t>5) 2022 onward contain both actual debt payments due (P&amp;I) as well as projected P&amp;I payments based on the greenfield growth allocated capital costs.  </a:t>
          </a:r>
          <a:endParaRPr lang="en-US" sz="1600" b="0" u="sng"/>
        </a:p>
      </xdr:txBody>
    </xdr:sp>
    <xdr:clientData/>
  </xdr:twoCellAnchor>
  <xdr:twoCellAnchor editAs="oneCell">
    <xdr:from>
      <xdr:col>6</xdr:col>
      <xdr:colOff>531813</xdr:colOff>
      <xdr:row>2</xdr:row>
      <xdr:rowOff>0</xdr:rowOff>
    </xdr:from>
    <xdr:to>
      <xdr:col>51</xdr:col>
      <xdr:colOff>296253</xdr:colOff>
      <xdr:row>131</xdr:row>
      <xdr:rowOff>153080</xdr:rowOff>
    </xdr:to>
    <xdr:pic>
      <xdr:nvPicPr>
        <xdr:cNvPr id="3" name="Picture 2">
          <a:extLst>
            <a:ext uri="{FF2B5EF4-FFF2-40B4-BE49-F238E27FC236}">
              <a16:creationId xmlns:a16="http://schemas.microsoft.com/office/drawing/2014/main" id="{8FBD0A77-7B49-4CE4-88DE-63F36B7FA32D}"/>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a:off x="7739063" y="0"/>
          <a:ext cx="33451190" cy="67094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2171700</xdr:colOff>
      <xdr:row>2</xdr:row>
      <xdr:rowOff>0</xdr:rowOff>
    </xdr:from>
    <xdr:to>
      <xdr:col>47</xdr:col>
      <xdr:colOff>55562</xdr:colOff>
      <xdr:row>121</xdr:row>
      <xdr:rowOff>114300</xdr:rowOff>
    </xdr:to>
    <xdr:pic>
      <xdr:nvPicPr>
        <xdr:cNvPr id="2" name="Picture 1">
          <a:extLst>
            <a:ext uri="{FF2B5EF4-FFF2-40B4-BE49-F238E27FC236}">
              <a16:creationId xmlns:a16="http://schemas.microsoft.com/office/drawing/2014/main" id="{A6A7F6A9-A014-43C3-AB81-3D044F64FAAF}"/>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a:off x="2171700" y="0"/>
          <a:ext cx="35598100" cy="5270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16668</xdr:colOff>
      <xdr:row>120</xdr:row>
      <xdr:rowOff>21428</xdr:rowOff>
    </xdr:from>
    <xdr:to>
      <xdr:col>30</xdr:col>
      <xdr:colOff>1000124</xdr:colOff>
      <xdr:row>149</xdr:row>
      <xdr:rowOff>92866</xdr:rowOff>
    </xdr:to>
    <xdr:sp macro="" textlink="">
      <xdr:nvSpPr>
        <xdr:cNvPr id="2" name="TextBox 1">
          <a:extLst>
            <a:ext uri="{FF2B5EF4-FFF2-40B4-BE49-F238E27FC236}">
              <a16:creationId xmlns:a16="http://schemas.microsoft.com/office/drawing/2014/main" id="{8A1CA6E0-DE14-4D77-AB2E-C1383D989A88}"/>
            </a:ext>
          </a:extLst>
        </xdr:cNvPr>
        <xdr:cNvSpPr txBox="1"/>
      </xdr:nvSpPr>
      <xdr:spPr>
        <a:xfrm>
          <a:off x="19761993" y="4917278"/>
          <a:ext cx="5088731" cy="4767263"/>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u="sng"/>
            <a:t>Key considerations</a:t>
          </a:r>
          <a:r>
            <a:rPr lang="en-US" sz="1600" b="1" u="sng" baseline="0"/>
            <a:t> for debt inputs (applies to both Water and Wastewater):</a:t>
          </a:r>
        </a:p>
        <a:p>
          <a:pPr algn="l"/>
          <a:r>
            <a:rPr lang="en-US" sz="1600" b="0" u="none" baseline="0"/>
            <a:t>1) Actual debt taken is in row 20 and accounts for any debt on a capital project that is levy eligible. This debt starts with all growth supporting projects going back to 2000.</a:t>
          </a:r>
        </a:p>
        <a:p>
          <a:pPr algn="l"/>
          <a:endParaRPr lang="en-US" sz="1600" b="0" u="none" baseline="0"/>
        </a:p>
        <a:p>
          <a:pPr algn="l"/>
          <a:r>
            <a:rPr lang="en-US" sz="1600" b="0" u="none" baseline="0"/>
            <a:t>2) In 2011, the levy began paying for a portion of the Principle &amp; Interest payments due each year (50%) associated with all growth projects. </a:t>
          </a:r>
        </a:p>
        <a:p>
          <a:pPr algn="l"/>
          <a:endParaRPr lang="en-US" sz="1600" b="0" u="none" baseline="0"/>
        </a:p>
        <a:p>
          <a:pPr algn="l"/>
          <a:r>
            <a:rPr lang="en-US" sz="1600" b="0" u="none" baseline="0"/>
            <a:t>3) In 2016, the levy was used to fund the entire Principle and Interest payment amount due each year </a:t>
          </a:r>
          <a:r>
            <a:rPr lang="en-US" sz="1600" b="0" u="sng" baseline="0"/>
            <a:t>except</a:t>
          </a:r>
          <a:r>
            <a:rPr lang="en-US" sz="1600" b="0" u="none" baseline="0"/>
            <a:t> when it was short (insufficient funds).</a:t>
          </a:r>
        </a:p>
        <a:p>
          <a:pPr algn="l"/>
          <a:endParaRPr lang="en-US" sz="1600" b="0" u="none" baseline="0"/>
        </a:p>
        <a:p>
          <a:pPr algn="l"/>
          <a:r>
            <a:rPr lang="en-US" sz="1600" b="0" u="none" baseline="0"/>
            <a:t>4) 2021 contains both actual debt and projected debt</a:t>
          </a:r>
        </a:p>
        <a:p>
          <a:pPr algn="l"/>
          <a:endParaRPr lang="en-US" sz="1600" b="0" u="none" baseline="0"/>
        </a:p>
        <a:p>
          <a:pPr algn="l"/>
          <a:r>
            <a:rPr lang="en-US" sz="1600" b="0" u="none" baseline="0"/>
            <a:t>5) 2022 onward contain both actual debt payments due (P&amp;I) as well as projected P&amp;I payments based on the greenfield growth allocated capital costs.  </a:t>
          </a:r>
          <a:endParaRPr lang="en-US" sz="1600" b="0" u="sng"/>
        </a:p>
      </xdr:txBody>
    </xdr:sp>
    <xdr:clientData/>
  </xdr:twoCellAnchor>
  <xdr:twoCellAnchor editAs="oneCell">
    <xdr:from>
      <xdr:col>0</xdr:col>
      <xdr:colOff>0</xdr:colOff>
      <xdr:row>2</xdr:row>
      <xdr:rowOff>0</xdr:rowOff>
    </xdr:from>
    <xdr:to>
      <xdr:col>58</xdr:col>
      <xdr:colOff>7572</xdr:colOff>
      <xdr:row>131</xdr:row>
      <xdr:rowOff>38100</xdr:rowOff>
    </xdr:to>
    <xdr:pic>
      <xdr:nvPicPr>
        <xdr:cNvPr id="3" name="Picture 2">
          <a:extLst>
            <a:ext uri="{FF2B5EF4-FFF2-40B4-BE49-F238E27FC236}">
              <a16:creationId xmlns:a16="http://schemas.microsoft.com/office/drawing/2014/main" id="{898B4BE5-BCFF-4191-A969-43416C9D1E21}"/>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a:off x="0" y="0"/>
          <a:ext cx="46108572" cy="6680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47626</xdr:colOff>
      <xdr:row>2</xdr:row>
      <xdr:rowOff>0</xdr:rowOff>
    </xdr:from>
    <xdr:to>
      <xdr:col>55</xdr:col>
      <xdr:colOff>238125</xdr:colOff>
      <xdr:row>121</xdr:row>
      <xdr:rowOff>142875</xdr:rowOff>
    </xdr:to>
    <xdr:pic>
      <xdr:nvPicPr>
        <xdr:cNvPr id="2" name="Picture 1">
          <a:extLst>
            <a:ext uri="{FF2B5EF4-FFF2-40B4-BE49-F238E27FC236}">
              <a16:creationId xmlns:a16="http://schemas.microsoft.com/office/drawing/2014/main" id="{0BA0BBE8-189C-4561-900A-DDC279B82810}"/>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a:off x="47626" y="0"/>
          <a:ext cx="43735624" cy="4937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ocumentmanagement/lldm01/llisapi.dll/60643377/WA_Section_O_Accounts_Payable_2010-09-30.xlsx?func=doc.Fetch&amp;nodeid=60643377&amp;viewType=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documentmanagement/Infrastructure%20Delivery/Program%20Coord_Bus%20Support/PPR%20-%20Livelink%20Files/SET%20UP%20IN%20LIVELIN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egalindo\AppData\Local\Microsoft\Windows\Temporary%20Internet%20Files\Content.Outlook\P0LSXTRE\Calgary%20Water_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harepoint/Users/fleberre/Desktop/WPG/CoW%20-%20Business%20Case/CoW%20NPV%20and%20Benefit%20Calculation%20tool%20-%20V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documentmanagement/Users/apkos/Downloads/BC%20Web%20Data.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egalindo\AppData\Local\Microsoft\Windows\Temporary%20Internet%20Files\Content.Outlook\P0LSXTRE\WWWS%20Offsite%20Levy%20Model%20June%202nd%202015%20(5).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ste%20Water%20Treatment%20Calculator%20-%202013-prior%20modified%20(2000-2010)%20july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c\fin\Budget\Water\CAPBUD_540.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Shared\Portfolio%20Finance%20Corp%20Serv_UEP\UEP\Water_Financial%20Rates%20Analyst\OSL\1.1%20OSL%20Monthly%20Management%20Reports\2020\12_2020\02_2020%20AP12%20OSL%20Model%20@2021.1.28.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ste%20Water%20Treatment%20Calculator%20-%202013-prior%20modified%20(2011-2013)%20June%2024.xlsx"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file:///\\cs1data1\#CS1DATA1\Business Strategy &amp; Performance\4.0 Financial Policy &amp; Process\Acreage Assessments  SDA\Presentations\May 6 Presentation\New direction\AA All levy April 10 V1Status quo debt to 2074 graphs aug26.xlsx?60912623" TargetMode="External"/><Relationship Id="rId1" Type="http://schemas.openxmlformats.org/officeDocument/2006/relationships/externalLinkPath" Target="file:///\\60912623\AA%20All%20levy%20April%2010%20V1Status%20quo%20debt%20to%202074%20graphs%20aug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c\city\Reports\GeneralLedger\Cityc\Current\LINE_ITEM_ANALYSIS%20(E)_2009-12-3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ter%20Treatment%20Calculator%20-%202013-prior%20modified%20(2000-2010)%20July%208th.xlsx" TargetMode="External"/></Relationships>
</file>

<file path=xl/externalLinks/_rels/externalLink21.xml.rels><?xml version="1.0" encoding="UTF-8" standalone="yes"?>
<Relationships xmlns="http://schemas.openxmlformats.org/package/2006/relationships"><Relationship Id="rId2" Type="http://schemas.microsoft.com/office/2019/04/relationships/externalLinkLongPath" Target="file:///\\cs1data1\#CS1DATA1\Business Strategy &amp; Performance\4.0 Financial Policy &amp; Process\Acreage Assessments  SDA\Presentations\May 6 Presentation\New direction\Supporting papers\AA All levy April 10 V1Status quo debt to 2074 graphs.xlsx?E3EAC71A" TargetMode="External"/><Relationship Id="rId1" Type="http://schemas.openxmlformats.org/officeDocument/2006/relationships/externalLinkPath" Target="file:///\\E3EAC71A\AA%20All%20levy%20April%2010%20V1Status%20quo%20debt%20to%202074%20graphs.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ter%20Distribution%20Calculator%20-%202013-prior%20modified%20(2000-2010)%20June%2024th.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Business%20Strategy%20&amp;%20Performance\4.0%20Financial%20Policy%20&amp;%20Process\Acreage%20Assessments%20%20SDA\Presentations\May%206%20Presentation\New%20direction\Elbow%20202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Business%20Strategy%20&amp;%20Performance\4.0%20Financial%20Policy%20&amp;%20Process\Acreage%20Assessments%20%20SDA\Presentations\May%206%20Presentation\New%20direction\Fish%20202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Business%20Strategy%20&amp;%20Performance\4.0%20Financial%20Policy%20&amp;%20Process\4.0%20Acreage%20Assessments%20%20SDA\Presentations\May%206%20Presentation\New%20direction\Pine%20202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4.0%20Financial%20Policy%20&amp;%20Process\4.0%20Acreage%20Assessments%20%20SDA\Debentures\Historical\Nose%20Creek%20Calculator%20-%202013-prior%20for%20drainage%20model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ter%20Distribution%20Calculator%20-%202013-prior%20modified%20(2011-2013)%20June%2024th.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Business%20Strategy%20&amp;%20Performance\4.0%20Financial%20Policy%20&amp;%20Process\4.0%20Acreage%20Assessments%20%20SDA\UDI%20reporting\Drainage\Drainage%20back%20up\Shepard%20Calculator%20-2011-201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usiness%20Strategy%20&amp;%20Performance\4.0%20Financial%20Policy%20&amp;%20Process\4.0%20Acreage%20Assessments%20%20SDA\UDI%20reporting\Drainage\Drainage%20back%20up\Nose%20Creek%20Calculator%20-2011-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point/Corporate%20Finance/Investment%20Planning/Shared%20Documents/Templates%20and%20Tools/WPG/CoW%20-%20Risk/Fire%20&amp;%20Paramedics/CoW%20CAM%20-%20Fire%20Needs%20Assessment-V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PMSHAKOPARRIS\AppData\Local\Microsoft\Windows\Temporary%20Internet%20Files\Content.Outlook\7WSENST7\Leaders%20provide%20August%202014%20budget%20changes%20here%20KMarten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apkos\AppData\Local\Microsoft\Windows\Temporary%20Internet%20Files\Content.Outlook\HIG3Z09J\Sponsor%20endorsed%20Spending%20Plan%20for%20June%20AFE%20at%202014-05-14%20Erin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Accounting\Municipal\Rates%20Anaylst\excel\work99\rs2000\histincr.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documentmanagement/lldm01/livelink.exe/57942653/JE%20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documentmanagement/Infrastructure%20Planning/Asset%20Management/WIIP/WIIP_VID_PS/WIIP_2015%20to%202024_VID_AK/Prioritization_VID/BC%20Web%20Data%20-%20AFE%20vs%20WIIP%20March%2028,2014.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trategic%20Services\Business%20Strategy%20&amp;%20Performance\5.0%20Investment%20Policy%20and%20Reporting\Budget%20Management\2014\AFE\12%20December%202014\Current%20Spending%20Plan%20at%202014-12-03-With%20Deferrals%20-%20including%202014-2018%20-%20FLB.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documentmanagement/data/Downloads/Spending%20Plans%20-%20Comparison%20-%202014%2001%2015%20for%20Vanessa_From%20Naveet_v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ata\Downloads\Spending%20Plans%20-%20Comparison%20-%202014%2001%2015%20for%20Vanessa_From%20Naveet_v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harepoint/Corporate%20Finance/Investment%20Planning/Shared%20Documents/Templates%20and%20Tools/WPG/CoW%20-%20Risk/Roads/CoW%20CAM%20-%20Trans%20Needs%20Assessment-V6.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documentmanagement/lldm01/livelink.exe/57983653/SFP%20Water%202009%20Dec%2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1data1\%23CS1DATA1\Users\egalindo\AppData\Local\Microsoft\Windows\Temporary%20Internet%20Files\Content.Outlook\P0LSXTRE\20150522_LevyPaymentBehaviour_WorkingFile%20(3).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documentmanagement/UEP_PROCESS_GROUP/WR_WASTE%20RECYCLING/Barker,%20Helen/2008%20Files/Monthly%20Financials%20-%202008/10%20Oct%2008/WRS_Spyhill%20Remediation%20Cost%20Tr.%20In%20Oct%200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BJIA\AppData\Local\Microsoft\Windows\INetCache\Content.Outlook\ITGXHZJ3\Shepard%20Loan%20payment%20tracking%20sheet.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Paul%20Ramanat\Rates%20Inflation%20Tables\loanssep1803.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Input-Debt%20Fish%20Creek"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fscm.cofc.gov.calgary.ab.ca/psreports/fscm/7535076/DR_10945647_10959674_RESERVES_CITYC_2013-09-3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documentmanagement/Users/apkos/AppData/Local/Microsoft/Windows/Temporary%20Internet%20Files/Content.Outlook/HIG3Z09J/Master%20Prioritization%20Apr%204,%202014.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workgroups.coc.ca/workgroups/pi/WRCP/Budget%20Manager%2020132022/2012-2014%20Capital%20Budget%20-%20Current/Current%20Spending%20Plan/Approved%20Spending%20Plan_May%2010_Master.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fscm.cofc.gov.calgary.ab.ca/psreports/pdfs/4297116/DR_2819534_2896289_RESERVES_CITYC_2007-12-3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s1pace1\reports\GeneralLedger\Cityc\Current\UTILITIES-ENVIRON%20PROTECTION\DRAINAGE\SFP_Drainage_2007-04-3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mycity/Users/drew/AppData/Local/Microsoft/Windows/Temporary%20Internet%20Files/Content.IE5/T9B628NS/Scoring%20Calculato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LGORDON\AppData\Local\Microsoft\Windows\Temporary%20Internet%20Files\Content.Outlook\2BICL2YY\Calgary%20Water_all%20GS,%20MD%20alloc.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documentmanagement/lldm01/livelink.exe/50715247/2008_YE_Holdbacks_review.xls?func=doc.Fetch&amp;nodeId=50715247&amp;vernum=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documentmanagement/lldm01/livelink.exe/57942653/Journal%20Entry_v1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illingham\Model\12-5-13%20scenarios\Water%20Scenario%20A%20-%2012.5%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documentmanagement/Business%20Strategy%20&amp;%20Performance/4.0%20Financial%20Policy%20&amp;%20Process/4.0%20Acreage%20Assessments%20%20SDA/Presentations/Aug%2015th/drainage/OLSH%20Wetlands%20Payment%20Schedule%20for%20Shepard%20model%20revised.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UDGET\Prog840%20Debt%20Charges\2009-11Prog840\Backups\1-2009-11%20Prog%20840%20work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sheetName val="Review &amp; instr"/>
      <sheetName val="Section O - OP &amp; CAP"/>
      <sheetName val="O_Accounts_Payable Sep"/>
      <sheetName val="O-1 Trade Payables"/>
      <sheetName val="O-1-1 Trade Payables (2)"/>
      <sheetName val="O-2 Deposit liability Sep"/>
      <sheetName val="O-2-1 Deposit Liabilities (2)"/>
      <sheetName val="O-3-1 Sep"/>
      <sheetName val="O-3-1 Other Payables (2)"/>
      <sheetName val="O-4 L1012 capital"/>
      <sheetName val="L5035 Sep"/>
      <sheetName val="O-Accounts_Payable"/>
      <sheetName val="O-1 Other Payables"/>
      <sheetName val="O-1-1 Trade Payables"/>
      <sheetName val="O-2 Deposit liabilities"/>
      <sheetName val="O-2-1 Deposit Liabilities "/>
      <sheetName val="O-2-1-AP drill 5027"/>
      <sheetName val="O-3 other payables Misc"/>
      <sheetName val="O-3-1 Other Payable"/>
      <sheetName val="O-5 L1010 capital"/>
      <sheetName val="L1012 Capital May31"/>
      <sheetName val="Sheet1"/>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B3" t="str">
            <v>2010-05-31</v>
          </cell>
        </row>
        <row r="6">
          <cell r="B6" t="str">
            <v>2010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Budget_February 14"/>
      <sheetName val="Final Budget_February 13"/>
      <sheetName val="Final Budget_February 8"/>
      <sheetName val="Sheet4"/>
      <sheetName val="Sheet1"/>
      <sheetName val="2011 Financials"/>
      <sheetName val="2011 Financials-Updated"/>
      <sheetName val="Sheet2"/>
      <sheetName val="Sheet3"/>
      <sheetName val="Summary"/>
      <sheetName val="For Print"/>
      <sheetName val="Sheet5"/>
      <sheetName val="Sheet6"/>
      <sheetName val="Sheet7"/>
      <sheetName val="SET UP IN LIVELINK"/>
    </sheetNames>
    <sheetDataSet>
      <sheetData sheetId="0" refreshError="1"/>
      <sheetData sheetId="1" refreshError="1"/>
      <sheetData sheetId="2" refreshError="1"/>
      <sheetData sheetId="3" refreshError="1"/>
      <sheetData sheetId="4" refreshError="1"/>
      <sheetData sheetId="5">
        <row r="1">
          <cell r="D1" t="str">
            <v>%,LBUDGET,SALLYEAR,FACCOUNT,TCOC_ACCOUNT,NA_EXPENDITURE,NA_RECOVERIES,NA_SUSPENSE_ACCOUNTS,FSCENARIO,VFINAL,FFUND_CODE,V40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 Growth"/>
      <sheetName val="Cover Page"/>
      <sheetName val="Dashboard"/>
      <sheetName val="Summary"/>
      <sheetName val="Assumptions"/>
      <sheetName val="Final Assumptions"/>
      <sheetName val="O&amp;M"/>
      <sheetName val="Existing Debt"/>
      <sheetName val="CIP"/>
      <sheetName val="Capital Funding"/>
      <sheetName val="Sheet4"/>
      <sheetName val="Cash Flow"/>
      <sheetName val="Coverage"/>
      <sheetName val="Funds"/>
      <sheetName val="Sheet5"/>
      <sheetName val="Financial Policy Targets"/>
      <sheetName val="System Assets"/>
      <sheetName val="Water 2010"/>
      <sheetName val="Water 2011"/>
      <sheetName val="Water 2012"/>
      <sheetName val="Test 2014"/>
      <sheetName val="Test Year"/>
      <sheetName val="Retail Allocation"/>
      <sheetName val="Retail Cust Alloc"/>
      <sheetName val="COS Phase-In"/>
      <sheetName val="Retail Combined Impact"/>
      <sheetName val="Rate Design"/>
      <sheetName val="Rate Summary"/>
      <sheetName val="Meter Ratios"/>
      <sheetName val="Debt &amp; Equity"/>
      <sheetName val="Regional Allocation (2015)"/>
      <sheetName val="System Assets 2018"/>
      <sheetName val="Regional Allocation (2018)"/>
      <sheetName val="Regional Rate Schedule"/>
      <sheetName val="Charts--&gt;"/>
      <sheetName val="Sheet1"/>
      <sheetName val="Sheet2"/>
      <sheetName val="Allocation"/>
      <sheetName val="COS"/>
      <sheetName val="Flow of Funds"/>
      <sheetName val="RateDesign"/>
      <sheetName val="Current Rate Schedule"/>
      <sheetName val="Wholesale Alloc Charts"/>
      <sheetName val="Sheet3"/>
      <sheetName val="Combined Impact 2015"/>
      <sheetName val="Combined Impact 2018"/>
      <sheetName val="Impact 2015-2018"/>
      <sheetName val="Pipe Size"/>
    </sheetNames>
    <sheetDataSet>
      <sheetData sheetId="0"/>
      <sheetData sheetId="1"/>
      <sheetData sheetId="2">
        <row r="22">
          <cell r="C22">
            <v>2014</v>
          </cell>
        </row>
      </sheetData>
      <sheetData sheetId="3"/>
      <sheetData sheetId="4">
        <row r="8">
          <cell r="F8">
            <v>3.9E-2</v>
          </cell>
          <cell r="G8">
            <v>3.9E-2</v>
          </cell>
          <cell r="H8">
            <v>3.5000000000000003E-2</v>
          </cell>
          <cell r="I8">
            <v>3.4000000000000002E-2</v>
          </cell>
        </row>
        <row r="10">
          <cell r="F10">
            <v>0.03</v>
          </cell>
          <cell r="G10">
            <v>0.03</v>
          </cell>
          <cell r="H10">
            <v>0.03</v>
          </cell>
          <cell r="I10">
            <v>0.03</v>
          </cell>
        </row>
        <row r="12">
          <cell r="F12">
            <v>1.9E-2</v>
          </cell>
          <cell r="G12">
            <v>0.02</v>
          </cell>
          <cell r="H12">
            <v>0.02</v>
          </cell>
          <cell r="I12">
            <v>0.02</v>
          </cell>
        </row>
        <row r="13">
          <cell r="F13">
            <v>0.05</v>
          </cell>
          <cell r="G13">
            <v>-2.9000000000000001E-2</v>
          </cell>
          <cell r="H13">
            <v>2.9000000000000001E-2</v>
          </cell>
          <cell r="I13">
            <v>1.9E-2</v>
          </cell>
        </row>
        <row r="14">
          <cell r="F14">
            <v>5.2999999999999999E-2</v>
          </cell>
          <cell r="G14">
            <v>3.6999999999999998E-2</v>
          </cell>
          <cell r="H14">
            <v>2.5999999999999999E-2</v>
          </cell>
          <cell r="I14">
            <v>2.1999999999999999E-2</v>
          </cell>
        </row>
        <row r="15">
          <cell r="F15">
            <v>4.9000000000000002E-2</v>
          </cell>
          <cell r="G15">
            <v>2.4E-2</v>
          </cell>
          <cell r="H15">
            <v>3.1E-2</v>
          </cell>
          <cell r="I15">
            <v>1.4999999999999999E-2</v>
          </cell>
        </row>
        <row r="16">
          <cell r="F16">
            <v>0.03</v>
          </cell>
          <cell r="G16">
            <v>0.03</v>
          </cell>
          <cell r="H16">
            <v>0.03</v>
          </cell>
          <cell r="I16">
            <v>0.03</v>
          </cell>
        </row>
        <row r="17">
          <cell r="F17">
            <v>0.04</v>
          </cell>
          <cell r="G17">
            <v>0.04</v>
          </cell>
          <cell r="H17">
            <v>0.04</v>
          </cell>
          <cell r="I17">
            <v>0.04</v>
          </cell>
        </row>
        <row r="18">
          <cell r="F18">
            <v>0</v>
          </cell>
          <cell r="G18">
            <v>0</v>
          </cell>
          <cell r="H18">
            <v>0</v>
          </cell>
          <cell r="I18">
            <v>0</v>
          </cell>
        </row>
        <row r="21">
          <cell r="E21">
            <v>0</v>
          </cell>
          <cell r="F21">
            <v>0</v>
          </cell>
          <cell r="G21">
            <v>0</v>
          </cell>
          <cell r="H21">
            <v>0</v>
          </cell>
          <cell r="I21">
            <v>0</v>
          </cell>
        </row>
        <row r="23">
          <cell r="E23">
            <v>2.4199999999999999E-2</v>
          </cell>
          <cell r="F23">
            <v>2.4199999999999999E-2</v>
          </cell>
          <cell r="G23">
            <v>2.4199999999999999E-2</v>
          </cell>
          <cell r="H23">
            <v>2.4199999999999999E-2</v>
          </cell>
          <cell r="I23">
            <v>2.4199999999999999E-2</v>
          </cell>
        </row>
        <row r="25">
          <cell r="F25">
            <v>-2.0888935335705572E-4</v>
          </cell>
          <cell r="G25">
            <v>2.5230168746894766E-3</v>
          </cell>
          <cell r="H25">
            <v>-7.1163310647184286E-3</v>
          </cell>
          <cell r="I25">
            <v>9.1638207816213679E-5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72">
          <cell r="D172" t="str">
            <v>TOTAL TO WSS</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BC Appendix"/>
      <sheetName val="NPV Option1"/>
      <sheetName val="NPV Option2"/>
      <sheetName val="NPV Option3"/>
      <sheetName val="NPV Option4"/>
      <sheetName val="Options Benefit"/>
      <sheetName val="Evaluation Sheet"/>
      <sheetName val="Conversion Tables"/>
      <sheetName val="Weighting Scale"/>
    </sheetNames>
    <sheetDataSet>
      <sheetData sheetId="0" refreshError="1"/>
      <sheetData sheetId="1">
        <row r="7">
          <cell r="C7">
            <v>2014</v>
          </cell>
        </row>
        <row r="8">
          <cell r="C8">
            <v>0.06</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Non-Discretionary"/>
      <sheetName val="Sheet2"/>
    </sheetNames>
    <sheetDataSet>
      <sheetData sheetId="0"/>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ADME"/>
      <sheetName val="Billing- Levy Receivable"/>
      <sheetName val="Land Forecast"/>
      <sheetName val="Summary- Reserve 2013"/>
      <sheetName val="Scenario-40K Costs per Unit v2 "/>
      <sheetName val="Scenario-40KCosts per Unit 92-8"/>
      <sheetName val="Scenario-40K Plants Adjustments"/>
      <sheetName val="Scenario-40K Linear ADJ  92-8"/>
      <sheetName val="Scenario-40K Linear ADJ 80-20 "/>
      <sheetName val="Scenario-40K Costs per Unit "/>
      <sheetName val="Graph-current state analysis"/>
      <sheetName val="Graphs-volatility"/>
      <sheetName val="Billing- 2011-2013"/>
      <sheetName val="Billing- 2014 Summary"/>
      <sheetName val="Input"/>
      <sheetName val="Wastewater Collection model"/>
      <sheetName val="Wastewater Treatment model"/>
      <sheetName val="Water Distribution model"/>
      <sheetName val="Water Treatment model "/>
      <sheetName val="Debt-WTP 2025 Result"/>
      <sheetName val="Debt-WTP2011-2013-25Yrs"/>
      <sheetName val="Debt-WTP 2025 Input"/>
      <sheetName val="Debt-WWTP 2025 Result"/>
      <sheetName val="Summary- tables Updated"/>
      <sheetName val="Reserves v1"/>
      <sheetName val="Summary"/>
      <sheetName val="Financing"/>
      <sheetName val="EXP-WIIP 2015-2024"/>
      <sheetName val="EXP-AFE 2014"/>
      <sheetName val="EXP-CAPEX2000-2013 "/>
      <sheetName val="Debt-WWTP 2014 Input"/>
      <sheetName val="Debt-WWTP 2015-2024 Input"/>
      <sheetName val="Debt-WWTP 2015-2024-5Yrs"/>
      <sheetName val="Debt-WWTP 2015-2024 10Yrs"/>
      <sheetName val="Debt-WWTP 2015-2024 15Yrs"/>
      <sheetName val="Debt-WWTP- 2015-2024 20Yrs"/>
      <sheetName val="Debt-WWTP 2015-2024 25Yrs"/>
      <sheetName val="Debt-WWTP- 2015-2024 30Yrs"/>
      <sheetName val="Debt-WWTP 2025 5Yrs"/>
      <sheetName val="Debt-WWTP 2025 10Yrs"/>
      <sheetName val="Debt-WWTP 2025 15Yrs"/>
      <sheetName val="Debt-WWTP 2025 20Yrs"/>
      <sheetName val="Debt-WWTP 2025 25Yrs"/>
      <sheetName val="Debt-WWTP 2025 30Yrs"/>
      <sheetName val="Debt-WTP2000-2010Debt-15Yrs"/>
      <sheetName val="Debt-WTP 2000-2010Debt-25Yrs"/>
      <sheetName val="Debt-WWTP 2025 Input"/>
      <sheetName val="Debt- Distribution 2014 Input"/>
      <sheetName val="Debt-WTP 2000-2010Result"/>
      <sheetName val="Debt- Collection 2000-2010 15"/>
      <sheetName val="Debt- Collection 2000-2010 25y"/>
      <sheetName val="Debt- Water Treatment2014 Input"/>
      <sheetName val="Debt-Water Treat 2015-2024Input"/>
      <sheetName val="Debt-Water Treat 2015-202410Yrs"/>
      <sheetName val="Debt-Water Treat 2015-202415Yrs"/>
      <sheetName val="Debt-Water Treat 2015-202420Yrs"/>
      <sheetName val="Debt-Water Treat 2015-202425Yrs"/>
      <sheetName val="Debt-Water Treat 2015-202430Yrs"/>
      <sheetName val="Debt-WaterTreat 2015-2024 5Yrs"/>
      <sheetName val="Debt-Water Treat 2025 5Yrs"/>
      <sheetName val="Debt-Water Treat 2025 10Yrs"/>
      <sheetName val="Debt- Water Treat 2025 15Yrs"/>
      <sheetName val="Debt-Water Treat 2025 20Yrs"/>
      <sheetName val="Debt-Water Treat 2025 25Yrs"/>
      <sheetName val="Debt-Water Treat 2025 30Yrs"/>
      <sheetName val="Debt- Distrib 2015-2024 Input"/>
      <sheetName val="Debt-Distrib 2015-2024 5Yrs"/>
      <sheetName val="Debt-Distrib 2015-2024 10Yrs"/>
      <sheetName val="Debt-Distrib 2015-2024 15Yrs"/>
      <sheetName val="Debt-Distrib 2015-2024 20Yrs"/>
      <sheetName val="Debt- Distrib 2015-2024 25Yrs"/>
      <sheetName val="Debt- Distrib 2015-2024 30Yrs"/>
      <sheetName val="Debt- Distrib 2025 Input"/>
      <sheetName val="Debt- Distrib 2025 5Yrs"/>
      <sheetName val="Debt- Distrib 2025 10Yrs"/>
      <sheetName val="Debt- Distrib 2025 15Yrs"/>
      <sheetName val="Debt- Distrib 2025 20Yrs"/>
      <sheetName val="Debt- Distrib 2025 25Yrs"/>
      <sheetName val="Debt- Distrib 2025 30Yrs"/>
      <sheetName val="Debt-Collection Input 2015-2024"/>
      <sheetName val="Debt-Collection2015-2024 Result"/>
      <sheetName val="Debt-Collection 2015-2024 5Yrs"/>
      <sheetName val="Debt-Collection 2015-2024-10Yrs"/>
      <sheetName val="Debt-Collection 2015-2024 15Yrs"/>
      <sheetName val="Debt-Collection 2015-2024 20Yrs"/>
      <sheetName val="Debt-Collection 2015-2024 25Yrs"/>
      <sheetName val="Debt-Collection 2015-2024 30Yrs"/>
      <sheetName val="Debt-Collection 2014 Input"/>
      <sheetName val="Debt-Collection2025 Input"/>
      <sheetName val="Debt-WWTP 2015-2024 Result"/>
      <sheetName val="Debt-WTP 2015-2024Result"/>
      <sheetName val="Debt- Distrib 2015-2024 Result"/>
      <sheetName val="UDI Report"/>
      <sheetName val="Debt-Collection2000-2010 Result"/>
      <sheetName val="Debt-Collection2011-2013 Result"/>
      <sheetName val="Debt- Distrib2000-2010Result"/>
      <sheetName val="Debt-Distrib2000-2010Debt-15Yrs"/>
      <sheetName val="Debt-Distrib2000-2010Debt-25Yrs"/>
      <sheetName val="Debt-Distrib2011-2013Result"/>
      <sheetName val="Debt-Water Treatment 2014 25Yrs"/>
      <sheetName val="Debt-WTP 2014Result"/>
      <sheetName val="Debt-Collection 2014 25Yrs"/>
      <sheetName val="Debt-Collection 2014 Result"/>
      <sheetName val="Debt-WWTP 2014 Debt-25Yrs"/>
      <sheetName val="Debt-WWTP 2014 Result"/>
      <sheetName val="Debt- Distribution 2014 25Yrs"/>
      <sheetName val="Debt-Distribution 2014 Result"/>
      <sheetName val="Debt- Distrib 2025 Result"/>
      <sheetName val="Debt-WTP2011-2013Result"/>
      <sheetName val="Debt-WWTP 2011-2013Result"/>
      <sheetName val="Debt-WWTP 2011-2013-25Yrs"/>
      <sheetName val="Debt-WWTP 2000-2010 Result"/>
      <sheetName val="Debt-Collection 2011-2013 25Yrs"/>
      <sheetName val="Debt-WWTP2000-2010-25Yrs"/>
      <sheetName val="Debt-Distribution2011-2013-25"/>
      <sheetName val="Summary- Rates "/>
      <sheetName val="Debt- Pine Creek, Glenmore&amp;BP"/>
      <sheetName val="Debt-Collection2025 Result"/>
      <sheetName val="Debt-Collection 2025 25Yrs"/>
      <sheetName val="Recon- Levy sufficiency 2"/>
      <sheetName val="Recon-Levy sufficiency"/>
      <sheetName val="Summary- tables OLD"/>
      <sheetName val="Billing-2014 Details"/>
      <sheetName val="Analysis"/>
      <sheetName val="2014 UDI Report"/>
      <sheetName val="2014 Agreement summary"/>
      <sheetName val="Billing- 2014 due "/>
      <sheetName val="Summary-Rates presentation"/>
      <sheetName val="Summary-Rates June 2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6">
          <cell r="B6">
            <v>2025</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row r="5">
          <cell r="B5">
            <v>2015</v>
          </cell>
        </row>
      </sheetData>
      <sheetData sheetId="32" refreshError="1">
        <row r="5">
          <cell r="B5">
            <v>2015</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5">
          <cell r="B5">
            <v>2014</v>
          </cell>
        </row>
      </sheetData>
      <sheetData sheetId="48" refreshError="1">
        <row r="5">
          <cell r="B5">
            <v>2014</v>
          </cell>
        </row>
      </sheetData>
      <sheetData sheetId="49" refreshError="1"/>
      <sheetData sheetId="50" refreshError="1"/>
      <sheetData sheetId="51" refreshError="1"/>
      <sheetData sheetId="52" refreshError="1">
        <row r="5">
          <cell r="B5">
            <v>2014</v>
          </cell>
        </row>
      </sheetData>
      <sheetData sheetId="53" refreshError="1">
        <row r="6">
          <cell r="B6">
            <v>2015</v>
          </cell>
        </row>
      </sheetData>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row r="5">
          <cell r="B5">
            <v>2015</v>
          </cell>
        </row>
      </sheetData>
      <sheetData sheetId="67" refreshError="1"/>
      <sheetData sheetId="68" refreshError="1"/>
      <sheetData sheetId="69" refreshError="1"/>
      <sheetData sheetId="70" refreshError="1"/>
      <sheetData sheetId="71" refreshError="1"/>
      <sheetData sheetId="72" refreshError="1"/>
      <sheetData sheetId="73" refreshError="1">
        <row r="5">
          <cell r="B5">
            <v>2025</v>
          </cell>
        </row>
      </sheetData>
      <sheetData sheetId="74" refreshError="1"/>
      <sheetData sheetId="75" refreshError="1"/>
      <sheetData sheetId="76" refreshError="1"/>
      <sheetData sheetId="77" refreshError="1"/>
      <sheetData sheetId="78" refreshError="1"/>
      <sheetData sheetId="79" refreshError="1"/>
      <sheetData sheetId="80" refreshError="1">
        <row r="7">
          <cell r="B7">
            <v>2015</v>
          </cell>
        </row>
      </sheetData>
      <sheetData sheetId="81" refreshError="1"/>
      <sheetData sheetId="82" refreshError="1"/>
      <sheetData sheetId="83" refreshError="1"/>
      <sheetData sheetId="84" refreshError="1"/>
      <sheetData sheetId="85" refreshError="1"/>
      <sheetData sheetId="86" refreshError="1"/>
      <sheetData sheetId="87" refreshError="1"/>
      <sheetData sheetId="88" refreshError="1">
        <row r="5">
          <cell r="B5">
            <v>2014</v>
          </cell>
        </row>
      </sheetData>
      <sheetData sheetId="89" refreshError="1">
        <row r="6">
          <cell r="B6">
            <v>2025</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bt-5Yrs"/>
      <sheetName val="Debt-10Yrs"/>
      <sheetName val="Debt-15Yrs"/>
      <sheetName val="Debt-20Yrs"/>
      <sheetName val="WWTP 2000-2010 Resultadded"/>
      <sheetName val="WWTP 2000-2010 Debt-25Yrsadded"/>
      <sheetName val="Debt-30Yrs"/>
      <sheetName val="WWTP 2011-2013Result"/>
      <sheetName val="WWTP 2011-2013Debt-25Yrs"/>
      <sheetName val="Distribution2000-2010Result"/>
      <sheetName val="Distribution2000-2010Debt-15Yrs"/>
      <sheetName val="Distribution2000-2010Debt-25Yrs"/>
    </sheetNames>
    <sheetDataSet>
      <sheetData sheetId="0">
        <row r="5">
          <cell r="B5">
            <v>2004</v>
          </cell>
        </row>
      </sheetData>
      <sheetData sheetId="1">
        <row r="12">
          <cell r="B12">
            <v>0</v>
          </cell>
        </row>
      </sheetData>
      <sheetData sheetId="2">
        <row r="12">
          <cell r="B12">
            <v>0</v>
          </cell>
        </row>
      </sheetData>
      <sheetData sheetId="3">
        <row r="12">
          <cell r="B12">
            <v>0</v>
          </cell>
        </row>
      </sheetData>
      <sheetData sheetId="4">
        <row r="12">
          <cell r="B12">
            <v>0</v>
          </cell>
        </row>
      </sheetData>
      <sheetData sheetId="5"/>
      <sheetData sheetId="6" refreshError="1"/>
      <sheetData sheetId="7">
        <row r="12">
          <cell r="B12">
            <v>0</v>
          </cell>
        </row>
      </sheetData>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Menu"/>
      <sheetName val=".CB50Narr"/>
      <sheetName val=".CB70Narr"/>
      <sheetName val="890-101"/>
      <sheetName val="890-102"/>
      <sheetName val="891-302"/>
      <sheetName val="891-304"/>
      <sheetName val="892-290"/>
      <sheetName val="892-SER"/>
      <sheetName val="892-291"/>
      <sheetName val="892-295"/>
      <sheetName val="892-305"/>
      <sheetName val="893-292"/>
      <sheetName val="894-348"/>
      <sheetName val="894-589"/>
      <sheetName val="895-321"/>
      <sheetName val="895-SER"/>
      <sheetName val="895-322"/>
      <sheetName val="895-329"/>
      <sheetName val="895-604"/>
      <sheetName val="896-320"/>
      <sheetName val="897-352"/>
      <sheetName val="897-SER"/>
      <sheetName val="897-353"/>
      <sheetName val="897-356"/>
      <sheetName val="897-359"/>
      <sheetName val="897-362"/>
      <sheetName val="897-363"/>
      <sheetName val="897-364"/>
      <sheetName val="897-372"/>
      <sheetName val="898-357"/>
      <sheetName val="898-436"/>
      <sheetName val="899-001"/>
      <sheetName val="899-002"/>
      <sheetName val="899-003"/>
      <sheetName val="952-001"/>
      <sheetName val="952-002"/>
      <sheetName val="952-003"/>
      <sheetName val=".ProgramExpl"/>
      <sheetName val="(Template)"/>
      <sheetName val="(Ranking)"/>
      <sheetName val="(List)"/>
      <sheetName val="(FinAnal)"/>
      <sheetName val="890-000"/>
      <sheetName val="891-000"/>
      <sheetName val="892-000"/>
      <sheetName val="894-000"/>
      <sheetName val="895-000"/>
      <sheetName val="897-000"/>
      <sheetName val="899-000"/>
      <sheetName val="!WFD.2014Est.a"/>
      <sheetName val="!CYI"/>
      <sheetName val="!WFD.2015a"/>
      <sheetName val="!WFD.2015c"/>
      <sheetName val="!WFD.2015all"/>
      <sheetName val="!WFD.2019a"/>
      <sheetName val="!WFD.2019c"/>
      <sheetName val="!WFD.2019all"/>
      <sheetName val="!FinancingSummaryW"/>
      <sheetName val="!FinancingSummaryO"/>
      <sheetName val="!F_PL"/>
      <sheetName val="!CB70"/>
      <sheetName val="892-292"/>
      <sheetName val="895-320"/>
      <sheetName val="897-436"/>
      <sheetName val="!WFD.2015Bud.a"/>
      <sheetName val="!WFD.2016a"/>
      <sheetName val="!WFD.2016c"/>
      <sheetName val="!WFD.2016all"/>
      <sheetName val="!WFD.2017a"/>
      <sheetName val="!WFD.2017c"/>
      <sheetName val="!WFD.2017all"/>
      <sheetName val="!WFD.2018a"/>
      <sheetName val="!WFD.2018c"/>
      <sheetName val="!WFD.2018all"/>
      <sheetName val="!WFD.2020a"/>
      <sheetName val="!WFD.2020c"/>
      <sheetName val="!WFD.2020all"/>
      <sheetName val="!CB50"/>
      <sheetName val="!CB80"/>
      <sheetName val="!Status Report"/>
      <sheetName val="!WFD.2015Act.a"/>
      <sheetName val="!WFD.2015Est.a"/>
    </sheetNames>
    <sheetDataSet>
      <sheetData sheetId="0"/>
      <sheetData sheetId="1">
        <row r="2">
          <cell r="E2">
            <v>2012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preadsheet V2"/>
      <sheetName val="report spreadsheet V2 (3)"/>
      <sheetName val="2015 UDI Report Summary (2)"/>
      <sheetName val="2015 UDI Report Details"/>
      <sheetName val="2015 Recon- Reserves"/>
      <sheetName val="key"/>
      <sheetName val="201604 WW-WS"/>
      <sheetName val="Summary All Acct Budgeted V1"/>
      <sheetName val="Summary Revenue"/>
      <sheetName val="Summary Revenue HL"/>
      <sheetName val="Report-Revenue Budget"/>
      <sheetName val="Summary Budget Updates"/>
      <sheetName val="Land Forecast"/>
      <sheetName val="Notes"/>
      <sheetName val="AP12_Mutiple years"/>
      <sheetName val="AP12"/>
      <sheetName val="RPT- Long Range Projection"/>
      <sheetName val="RPT Reserves-Capital Deposits "/>
      <sheetName val="RPT-2011 Bylaw Owed +2017 Rev"/>
      <sheetName val="RPT- Revenue &amp; Cash Flows."/>
      <sheetName val="RPT-Developer's loan"/>
      <sheetName val="RPT-Cash Flows"/>
      <sheetName val="RPT- Revenue &amp; Cash Flows"/>
      <sheetName val="2017 DA"/>
      <sheetName val="2017 DA Monthly Total"/>
      <sheetName val="Report-Budget Vs Forecast"/>
      <sheetName val="Summary Revenue Actual"/>
      <sheetName val="Summary Revenue Actual (2)"/>
      <sheetName val="Summary Debt Forecast"/>
      <sheetName val="Summary by Utility (2)"/>
      <sheetName val="WS Other"/>
      <sheetName val="Distribution"/>
      <sheetName val="WW Other"/>
      <sheetName val="Collection"/>
      <sheetName val="Shepard Debt Sum"/>
      <sheetName val="Nose Debt Sum"/>
      <sheetName val="WWTP Debt Sum"/>
      <sheetName val="OSL Usage_DR"/>
      <sheetName val="OSL Usage_WW&amp;WS"/>
      <sheetName val="Debt Forecast- Summary"/>
      <sheetName val="Revenue Greenfield"/>
      <sheetName val="Revenue Established"/>
      <sheetName val="Corporate allocation%"/>
      <sheetName val="Input- General"/>
      <sheetName val="Input -Growth Financing "/>
      <sheetName val="Capital Exp Change"/>
      <sheetName val="Input- Capital Expenditures"/>
      <sheetName val="Input-Debt WTP"/>
      <sheetName val="Input-Debt WWTP"/>
      <sheetName val="Input- Debt WS.L"/>
      <sheetName val="Input- Debt W.L"/>
      <sheetName val="Input-Debt Shepard"/>
      <sheetName val="Shepard OLH Debt"/>
      <sheetName val="Input-Debt-Pine Creek"/>
      <sheetName val="Input-Debt Bow River"/>
      <sheetName val="Input-Debt Nose Creek"/>
      <sheetName val="Coll Debt Sum"/>
      <sheetName val="Pine Creek Debt Sum"/>
      <sheetName val="Bow River Debt Sum"/>
      <sheetName val="WTP Debt Sum"/>
      <sheetName val="WWTP-G-Debt-10y"/>
      <sheetName val="WTP-G-Debt-10y"/>
      <sheetName val="WWTP-G-Debt-25y "/>
      <sheetName val="WTP-G-Debt-25y"/>
      <sheetName val="WWTP-Red-Debt-25y"/>
      <sheetName val="Dist Debt Sum"/>
      <sheetName val="Coll-G-Debt-25y"/>
      <sheetName val="WTP-Red-Debt-10y"/>
      <sheetName val="WTP-Red-Debt-25y"/>
      <sheetName val="WWTP-Red-Debt-10y"/>
      <sheetName val="WWTP Reg Debt"/>
      <sheetName val="Dist-G-Debt-25y"/>
      <sheetName val="Coll-Red-Debt-25y"/>
      <sheetName val="WWTP Non Growth"/>
      <sheetName val="WTP Reg Debt"/>
      <sheetName val="Dist-Red-Debt-25y"/>
      <sheetName val="Coll Reg Debt"/>
      <sheetName val="WTP Non Growth"/>
      <sheetName val="Dist Reg Debt"/>
      <sheetName val="Coll Non Growth"/>
      <sheetName val="Dist Non Growth"/>
      <sheetName val="Pine Creek-G-Debt-25y"/>
      <sheetName val="Bow River-G-Debt-25y"/>
      <sheetName val="Bow River-Non Growth-Debt-25y"/>
      <sheetName val="Greenfield Revenue Budget "/>
      <sheetName val="Greenfield Revenue Actual"/>
      <sheetName val="Greenfield Revenue Variance"/>
      <sheetName val="Established Revenue Actual"/>
      <sheetName val="Established Revenue Variance"/>
      <sheetName val="Summary- Revenue (2)"/>
      <sheetName val="Cash Flow Forecats"/>
      <sheetName val="Sheet2"/>
      <sheetName val="Established Revenue Budget "/>
      <sheetName val="Opportunity Costs"/>
      <sheetName val="Revenue- Budget vs Projection"/>
      <sheetName val="Rev- Budget vs Projection V1"/>
      <sheetName val="Rev- Budget vs Projection V2"/>
      <sheetName val="Rev- Budget vs Projection V3"/>
      <sheetName val="Cash Flows Projection"/>
      <sheetName val="Input-Debt Fish Creek"/>
      <sheetName val="2016 DA"/>
      <sheetName val="Budget Details"/>
      <sheetName val="Capital Comparison"/>
      <sheetName val="Continuity Schedule Water"/>
      <sheetName val="Continuity Schedule Drainage"/>
      <sheetName val="Continuity Schedule Wastewater"/>
      <sheetName val="To Do List"/>
      <sheetName val="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3">
          <cell r="F3">
            <v>116999</v>
          </cell>
        </row>
        <row r="4">
          <cell r="F4">
            <v>51781</v>
          </cell>
        </row>
        <row r="7">
          <cell r="F7">
            <v>25926</v>
          </cell>
        </row>
        <row r="50">
          <cell r="F50">
            <v>141.16099999999997</v>
          </cell>
        </row>
        <row r="51">
          <cell r="F51">
            <v>3.5049999999999999</v>
          </cell>
        </row>
      </sheetData>
      <sheetData sheetId="41" refreshError="1"/>
      <sheetData sheetId="42" refreshError="1"/>
      <sheetData sheetId="43">
        <row r="31">
          <cell r="G31">
            <v>0.03</v>
          </cell>
        </row>
      </sheetData>
      <sheetData sheetId="44">
        <row r="12">
          <cell r="X12">
            <v>0</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
          <cell r="B1">
            <v>2015</v>
          </cell>
        </row>
      </sheetData>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WTP 2011-2013Result"/>
      <sheetName val="Debt-5Yrs"/>
      <sheetName val="Debt-10Yrs"/>
      <sheetName val="Debt-15Yrs"/>
      <sheetName val="Debt-20Yrs"/>
      <sheetName val="WWTP 2011-2013Debt-25Yrs"/>
      <sheetName val="Debt-30Yrs"/>
      <sheetName val="Sheet1"/>
      <sheetName val="Sheet2"/>
      <sheetName val="Sheet3"/>
    </sheetNames>
    <sheetDataSet>
      <sheetData sheetId="0">
        <row r="5">
          <cell r="B5">
            <v>2004</v>
          </cell>
        </row>
      </sheetData>
      <sheetData sheetId="1"/>
      <sheetData sheetId="2">
        <row r="12">
          <cell r="B12">
            <v>0</v>
          </cell>
        </row>
      </sheetData>
      <sheetData sheetId="3">
        <row r="12">
          <cell r="B12">
            <v>0</v>
          </cell>
        </row>
      </sheetData>
      <sheetData sheetId="4">
        <row r="12">
          <cell r="B12">
            <v>0</v>
          </cell>
        </row>
      </sheetData>
      <sheetData sheetId="5">
        <row r="12">
          <cell r="B12">
            <v>0</v>
          </cell>
        </row>
      </sheetData>
      <sheetData sheetId="6">
        <row r="12">
          <cell r="B12">
            <v>0</v>
          </cell>
        </row>
      </sheetData>
      <sheetData sheetId="7">
        <row r="12">
          <cell r="B12">
            <v>0</v>
          </cell>
        </row>
      </sheetData>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Future Debt Summary"/>
      <sheetName val="Debt-25Yrs"/>
      <sheetName val="Sheet1"/>
      <sheetName val="Revenues"/>
      <sheetName val="Sheet4"/>
      <sheetName val="Sheet5"/>
      <sheetName val="Sheet6"/>
      <sheetName val="debentures"/>
      <sheetName val="debentures (2)"/>
    </sheetNames>
    <sheetDataSet>
      <sheetData sheetId="0"/>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sheetData sheetId="7">
        <row r="23">
          <cell r="AS23">
            <v>4887182.913929631</v>
          </cell>
        </row>
      </sheetData>
      <sheetData sheetId="8"/>
      <sheetData sheetId="9"/>
      <sheetData sheetId="10"/>
      <sheetData sheetId="11">
        <row r="5">
          <cell r="B5">
            <v>2014</v>
          </cell>
        </row>
      </sheetData>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ow r="1">
          <cell r="A1" t="str">
            <v>Physical_Assets</v>
          </cell>
          <cell r="B1" t="str">
            <v>Equity</v>
          </cell>
        </row>
        <row r="2">
          <cell r="A2" t="str">
            <v>Equity</v>
          </cell>
        </row>
        <row r="3">
          <cell r="A3" t="str">
            <v>XX5_Verification</v>
          </cell>
        </row>
        <row r="4">
          <cell r="A4" t="str">
            <v>XX6_Verification</v>
          </cell>
        </row>
        <row r="5">
          <cell r="A5" t="str">
            <v>XX7_Verification</v>
          </cell>
        </row>
      </sheetData>
      <sheetData sheetId="1">
        <row r="16">
          <cell r="AJ16">
            <v>-158738.80100000001</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TP 2000-2010Result added"/>
      <sheetName val="Debt-5Yrs"/>
      <sheetName val="Debt-10Yrs"/>
      <sheetName val="Debt-20Yrs"/>
      <sheetName val="WTP 2000-2010Debt-25Yrs added"/>
      <sheetName val="Debt-30Yrs"/>
      <sheetName val="WTP2000-2010Debt-15Yrs"/>
      <sheetName val="Sheet1"/>
      <sheetName val="Sheet2"/>
      <sheetName val="Sheet3"/>
    </sheetNames>
    <sheetDataSet>
      <sheetData sheetId="0">
        <row r="5">
          <cell r="B5">
            <v>2000</v>
          </cell>
        </row>
      </sheetData>
      <sheetData sheetId="1"/>
      <sheetData sheetId="2">
        <row r="12">
          <cell r="B12">
            <v>0</v>
          </cell>
        </row>
      </sheetData>
      <sheetData sheetId="3">
        <row r="12">
          <cell r="B12">
            <v>0</v>
          </cell>
        </row>
      </sheetData>
      <sheetData sheetId="4">
        <row r="12">
          <cell r="B12">
            <v>0</v>
          </cell>
        </row>
      </sheetData>
      <sheetData sheetId="5" refreshError="1"/>
      <sheetData sheetId="6">
        <row r="12">
          <cell r="B12">
            <v>0</v>
          </cell>
        </row>
      </sheetData>
      <sheetData sheetId="7">
        <row r="12">
          <cell r="B12">
            <v>0</v>
          </cell>
        </row>
      </sheetData>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Future Debt Summary"/>
      <sheetName val="Debt-25Yrs"/>
      <sheetName val="Input"/>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row r="23">
          <cell r="AS23">
            <v>4887182.913929631</v>
          </cell>
        </row>
      </sheetData>
      <sheetData sheetId="8" refreshError="1"/>
      <sheetData sheetId="9" refreshError="1"/>
      <sheetData sheetId="10" refreshError="1"/>
      <sheetData sheetId="11"/>
      <sheetData sheetId="12"/>
      <sheetData sheetId="13">
        <row r="5">
          <cell r="B5">
            <v>2014</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istribution2000-2010Result"/>
      <sheetName val="Debt-5Yrs"/>
      <sheetName val="Debt-10Yrs"/>
      <sheetName val="Distribution2000-2010Debt-15Yrs"/>
      <sheetName val="Debt-20Yrs"/>
      <sheetName val="Distribution2000-2010Debt-25Yrs"/>
      <sheetName val="Debt-30Yrs"/>
      <sheetName val="Sheet1"/>
      <sheetName val="Sheet2"/>
      <sheetName val="Sheet3"/>
    </sheetNames>
    <sheetDataSet>
      <sheetData sheetId="0">
        <row r="5">
          <cell r="B5">
            <v>2000</v>
          </cell>
        </row>
      </sheetData>
      <sheetData sheetId="1"/>
      <sheetData sheetId="2">
        <row r="12">
          <cell r="B12">
            <v>0</v>
          </cell>
        </row>
      </sheetData>
      <sheetData sheetId="3">
        <row r="12">
          <cell r="B12">
            <v>0</v>
          </cell>
        </row>
      </sheetData>
      <sheetData sheetId="4"/>
      <sheetData sheetId="5">
        <row r="12">
          <cell r="B12">
            <v>0</v>
          </cell>
        </row>
      </sheetData>
      <sheetData sheetId="6"/>
      <sheetData sheetId="7">
        <row r="12">
          <cell r="B12">
            <v>0</v>
          </cell>
        </row>
      </sheetData>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Bow Future 2025 Debt Summary"/>
      <sheetName val="Bow 2025 Debt-25Yrs"/>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sheetData sheetId="8" refreshError="1"/>
      <sheetData sheetId="9" refreshError="1"/>
      <sheetData sheetId="10" refreshError="1"/>
      <sheetData sheetId="11">
        <row r="5">
          <cell r="B5">
            <v>2014</v>
          </cell>
        </row>
      </sheetData>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Fish 2025 Debt Summary"/>
      <sheetName val="Fish 2025 Debt-25Yrs"/>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sheetData sheetId="8" refreshError="1"/>
      <sheetData sheetId="9" refreshError="1"/>
      <sheetData sheetId="10" refreshError="1"/>
      <sheetData sheetId="11">
        <row r="5">
          <cell r="B5">
            <v>2014</v>
          </cell>
        </row>
      </sheetData>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Pine 2025 Debt Summary"/>
      <sheetName val="Pine 2025 Debt-25Yrs"/>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row r="23">
          <cell r="AS23">
            <v>4887182.913929631</v>
          </cell>
        </row>
      </sheetData>
      <sheetData sheetId="8" refreshError="1"/>
      <sheetData sheetId="9" refreshError="1"/>
      <sheetData sheetId="10" refreshError="1"/>
      <sheetData sheetId="11">
        <row r="5">
          <cell r="B5">
            <v>2014</v>
          </cell>
        </row>
      </sheetData>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Nose 2013 Result"/>
      <sheetName val="Nose 2013 Debt-25Yrs"/>
      <sheetName val="Debt-5Yrs"/>
      <sheetName val="Debt-10Yrs"/>
      <sheetName val="Debt-15Yrs"/>
      <sheetName val="Debt-20Yrs"/>
      <sheetName val="Debt-30Yrs"/>
      <sheetName val="Sheet1"/>
      <sheetName val="Sheet2"/>
      <sheetName val="Sheet3"/>
    </sheetNames>
    <sheetDataSet>
      <sheetData sheetId="0">
        <row r="5">
          <cell r="B5">
            <v>2004</v>
          </cell>
        </row>
      </sheetData>
      <sheetData sheetId="1"/>
      <sheetData sheetId="2" refreshError="1"/>
      <sheetData sheetId="3">
        <row r="12">
          <cell r="B12">
            <v>0</v>
          </cell>
        </row>
      </sheetData>
      <sheetData sheetId="4">
        <row r="12">
          <cell r="B12">
            <v>0</v>
          </cell>
        </row>
      </sheetData>
      <sheetData sheetId="5">
        <row r="12">
          <cell r="B12">
            <v>0</v>
          </cell>
        </row>
      </sheetData>
      <sheetData sheetId="6">
        <row r="12">
          <cell r="B12">
            <v>0</v>
          </cell>
        </row>
      </sheetData>
      <sheetData sheetId="7">
        <row r="12">
          <cell r="B12">
            <v>0</v>
          </cell>
        </row>
      </sheetData>
      <sheetData sheetId="8" refreshError="1"/>
      <sheetData sheetId="9" refreshError="1"/>
      <sheetData sheetId="1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sult"/>
      <sheetName val="Debt-5Yrs"/>
      <sheetName val="Debt-10Yrs"/>
      <sheetName val="Debt-15Yrs"/>
      <sheetName val="Debt-20Yrs"/>
      <sheetName val="Debt-25Yrs"/>
      <sheetName val="Debt-30Yrs"/>
      <sheetName val="Sheet1"/>
      <sheetName val="Sheet2"/>
      <sheetName val="Sheet3"/>
      <sheetName val="Distribution2011-2013Result"/>
      <sheetName val="Distribution2011-2013Debt-25Yrs"/>
      <sheetName val="WWTP 2011-2013Result"/>
      <sheetName val="WWTP 2011-2013Debt-25Yrs"/>
    </sheetNames>
    <sheetDataSet>
      <sheetData sheetId="0">
        <row r="5">
          <cell r="B5">
            <v>2000</v>
          </cell>
        </row>
      </sheetData>
      <sheetData sheetId="1"/>
      <sheetData sheetId="2">
        <row r="12">
          <cell r="B12">
            <v>0</v>
          </cell>
        </row>
      </sheetData>
      <sheetData sheetId="3">
        <row r="12">
          <cell r="B12">
            <v>0</v>
          </cell>
        </row>
      </sheetData>
      <sheetData sheetId="4">
        <row r="12">
          <cell r="B12">
            <v>0</v>
          </cell>
        </row>
      </sheetData>
      <sheetData sheetId="5">
        <row r="12">
          <cell r="B12">
            <v>0</v>
          </cell>
        </row>
      </sheetData>
      <sheetData sheetId="6">
        <row r="12">
          <cell r="B12">
            <v>0</v>
          </cell>
        </row>
      </sheetData>
      <sheetData sheetId="7">
        <row r="12">
          <cell r="B12">
            <v>0</v>
          </cell>
        </row>
      </sheetData>
      <sheetData sheetId="8"/>
      <sheetData sheetId="9"/>
      <sheetData sheetId="10"/>
      <sheetData sheetId="11"/>
      <sheetData sheetId="12"/>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hepard -2013 Result"/>
      <sheetName val="Debt-10Yrs"/>
      <sheetName val="Shepard -2013 Debt-15Yrs"/>
      <sheetName val="Debt-20Yrs"/>
      <sheetName val="Shepard-2013 Debt-25Yrs"/>
      <sheetName val="Debt-30Yrs"/>
      <sheetName val="Debt-5Yrs"/>
      <sheetName val="Sheet1"/>
      <sheetName val="Sheet2"/>
      <sheetName val="Sheet3"/>
    </sheetNames>
    <sheetDataSet>
      <sheetData sheetId="0">
        <row r="5">
          <cell r="B5">
            <v>2004</v>
          </cell>
        </row>
      </sheetData>
      <sheetData sheetId="1"/>
      <sheetData sheetId="2">
        <row r="12">
          <cell r="B12">
            <v>0</v>
          </cell>
        </row>
      </sheetData>
      <sheetData sheetId="3"/>
      <sheetData sheetId="4">
        <row r="12">
          <cell r="B12">
            <v>0</v>
          </cell>
        </row>
      </sheetData>
      <sheetData sheetId="5"/>
      <sheetData sheetId="6">
        <row r="12">
          <cell r="B12">
            <v>0</v>
          </cell>
        </row>
      </sheetData>
      <sheetData sheetId="7">
        <row r="12">
          <cell r="B12">
            <v>0</v>
          </cell>
        </row>
      </sheetData>
      <sheetData sheetId="8"/>
      <sheetData sheetId="9"/>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bt-5Yrs"/>
      <sheetName val="Debt-10Yrs"/>
      <sheetName val="Debt-15Yrs"/>
      <sheetName val="Debt-20Yrs"/>
      <sheetName val="Nose Result"/>
      <sheetName val="Nose Debt-25Yrs"/>
      <sheetName val="Debt-30Yrs"/>
      <sheetName val="Sheet1"/>
      <sheetName val="Sheet2"/>
      <sheetName val="Sheet3"/>
    </sheetNames>
    <sheetDataSet>
      <sheetData sheetId="0">
        <row r="5">
          <cell r="B5">
            <v>2004</v>
          </cell>
        </row>
      </sheetData>
      <sheetData sheetId="1">
        <row r="12">
          <cell r="B12">
            <v>0</v>
          </cell>
        </row>
      </sheetData>
      <sheetData sheetId="2">
        <row r="12">
          <cell r="B12">
            <v>0</v>
          </cell>
        </row>
      </sheetData>
      <sheetData sheetId="3">
        <row r="12">
          <cell r="B12">
            <v>0</v>
          </cell>
        </row>
      </sheetData>
      <sheetData sheetId="4">
        <row r="12">
          <cell r="B12">
            <v>0</v>
          </cell>
        </row>
      </sheetData>
      <sheetData sheetId="5"/>
      <sheetData sheetId="6" refreshError="1"/>
      <sheetData sheetId="7">
        <row r="12">
          <cell r="B12">
            <v>0</v>
          </cell>
        </row>
      </sheetData>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eeds Assessment"/>
      <sheetName val="Consequence Matrix"/>
      <sheetName val="Likelihood Matrix"/>
      <sheetName val="Chart1"/>
      <sheetName val="Chart2"/>
      <sheetName val="Chart3"/>
      <sheetName val="Chart4"/>
      <sheetName val="Chart5"/>
      <sheetName val="Rating Scales"/>
      <sheetName val="Risk Distributions"/>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ow r="6">
          <cell r="A6" t="str">
            <v>VH</v>
          </cell>
        </row>
      </sheetData>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42">
          <cell r="B242" t="str">
            <v>Scope</v>
          </cell>
          <cell r="D242" t="str">
            <v>Add</v>
          </cell>
        </row>
        <row r="243">
          <cell r="B243" t="str">
            <v>Time</v>
          </cell>
          <cell r="D243" t="str">
            <v>Defer to later years</v>
          </cell>
        </row>
        <row r="244">
          <cell r="B244" t="str">
            <v>Cost</v>
          </cell>
          <cell r="D244" t="str">
            <v>No longer needed (relinquish)</v>
          </cell>
        </row>
        <row r="245">
          <cell r="B245" t="str">
            <v>Scope &amp; Time</v>
          </cell>
        </row>
        <row r="246">
          <cell r="B246" t="str">
            <v>Scope &amp; Cost</v>
          </cell>
        </row>
        <row r="247">
          <cell r="B247" t="str">
            <v>Time &amp; Cost</v>
          </cell>
        </row>
      </sheetData>
      <sheetData sheetId="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E at April 30, 2014"/>
      <sheetName val="April AFE Summary"/>
      <sheetName val="Finance final upload at 26.2"/>
      <sheetName val="General Ledger"/>
      <sheetName val="Data from BC editor"/>
      <sheetName val="ID requests"/>
      <sheetName val="2015 Deferrals"/>
      <sheetName val="March 2014 requests"/>
      <sheetName val="Current Spending Plan"/>
      <sheetName val="Pre-approvals"/>
      <sheetName val="Info for M. Casey (rate model)"/>
      <sheetName val="A Hughes"/>
      <sheetName val="B Boyes"/>
      <sheetName val="F Frigo"/>
      <sheetName val="H Popoola"/>
      <sheetName val="K Martens"/>
      <sheetName val="S Eagleson"/>
      <sheetName val="SAbbott"/>
      <sheetName val="MZhang"/>
      <sheetName val="RFedato"/>
      <sheetName val="RGirling"/>
      <sheetName val="RKidd"/>
      <sheetName val="RMiller"/>
      <sheetName val="RSaini"/>
      <sheetName val="SHuber"/>
      <sheetName val="Infrastructure Delivery"/>
      <sheetName val="Dropdown choices"/>
      <sheetName val="Sheet1"/>
    </sheetNames>
    <sheetDataSet>
      <sheetData sheetId="0" refreshError="1"/>
      <sheetData sheetId="1" refreshError="1"/>
      <sheetData sheetId="2">
        <row r="4">
          <cell r="A4" t="str">
            <v>Activity</v>
          </cell>
        </row>
      </sheetData>
      <sheetData sheetId="3">
        <row r="8">
          <cell r="B8" t="str">
            <v>Activity</v>
          </cell>
        </row>
      </sheetData>
      <sheetData sheetId="4">
        <row r="9">
          <cell r="G9">
            <v>452450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A2" t="str">
            <v>Scope</v>
          </cell>
        </row>
        <row r="3">
          <cell r="A3" t="str">
            <v>Time</v>
          </cell>
        </row>
        <row r="4">
          <cell r="A4" t="str">
            <v>Cost</v>
          </cell>
        </row>
        <row r="5">
          <cell r="A5" t="str">
            <v>Scope &amp; Time</v>
          </cell>
        </row>
        <row r="6">
          <cell r="A6" t="str">
            <v>Scope &amp; Cost</v>
          </cell>
        </row>
        <row r="7">
          <cell r="A7" t="str">
            <v>Time &amp; Cost</v>
          </cell>
        </row>
      </sheetData>
      <sheetData sheetId="27">
        <row r="2">
          <cell r="A2" t="str">
            <v>Yes</v>
          </cell>
        </row>
        <row r="3">
          <cell r="A3" t="str">
            <v>No</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INCR"/>
      <sheetName val="AVGBILL"/>
      <sheetName val="RESMET"/>
      <sheetName val="histrate"/>
      <sheetName val="Chart1"/>
      <sheetName val="pop&amp;infl"/>
      <sheetName val="totwatsew"/>
      <sheetName val="Chart5"/>
      <sheetName val="Chart6"/>
      <sheetName val="sum(summary) (2)"/>
      <sheetName val="sum(summary)"/>
      <sheetName val="summary"/>
      <sheetName val="QUICK"/>
      <sheetName val="LOTUSG"/>
    </sheetNames>
    <sheetDataSet>
      <sheetData sheetId="0" refreshError="1"/>
      <sheetData sheetId="1" refreshError="1"/>
      <sheetData sheetId="2" refreshError="1"/>
      <sheetData sheetId="3" refreshError="1"/>
      <sheetData sheetId="4" refreshError="1"/>
      <sheetData sheetId="5" refreshError="1">
        <row r="1">
          <cell r="B1" t="str">
            <v>year</v>
          </cell>
        </row>
        <row r="2">
          <cell r="B2">
            <v>1972</v>
          </cell>
        </row>
        <row r="3">
          <cell r="B3">
            <v>1973</v>
          </cell>
        </row>
        <row r="4">
          <cell r="B4">
            <v>1974</v>
          </cell>
        </row>
        <row r="5">
          <cell r="B5">
            <v>1975</v>
          </cell>
        </row>
        <row r="6">
          <cell r="B6">
            <v>1976</v>
          </cell>
        </row>
        <row r="7">
          <cell r="B7">
            <v>1977</v>
          </cell>
        </row>
        <row r="8">
          <cell r="B8">
            <v>1978</v>
          </cell>
        </row>
        <row r="9">
          <cell r="B9">
            <v>1979</v>
          </cell>
        </row>
        <row r="10">
          <cell r="B10">
            <v>1980</v>
          </cell>
        </row>
        <row r="11">
          <cell r="B11">
            <v>1981</v>
          </cell>
        </row>
        <row r="12">
          <cell r="B12">
            <v>1982</v>
          </cell>
        </row>
        <row r="13">
          <cell r="B13">
            <v>1983</v>
          </cell>
        </row>
        <row r="14">
          <cell r="B14">
            <v>1984</v>
          </cell>
        </row>
        <row r="15">
          <cell r="B15">
            <v>1985</v>
          </cell>
        </row>
        <row r="16">
          <cell r="B16">
            <v>1986</v>
          </cell>
        </row>
        <row r="17">
          <cell r="B17">
            <v>1987</v>
          </cell>
        </row>
        <row r="18">
          <cell r="B18">
            <v>1988</v>
          </cell>
        </row>
        <row r="19">
          <cell r="B19">
            <v>1989</v>
          </cell>
        </row>
        <row r="20">
          <cell r="B20">
            <v>1990</v>
          </cell>
        </row>
        <row r="21">
          <cell r="B21">
            <v>1991</v>
          </cell>
        </row>
        <row r="22">
          <cell r="B22">
            <v>1992</v>
          </cell>
        </row>
        <row r="23">
          <cell r="B23">
            <v>1993</v>
          </cell>
        </row>
        <row r="24">
          <cell r="B24">
            <v>1994</v>
          </cell>
        </row>
        <row r="25">
          <cell r="B25">
            <v>1995</v>
          </cell>
        </row>
        <row r="26">
          <cell r="B26">
            <v>1996</v>
          </cell>
        </row>
        <row r="27">
          <cell r="B27">
            <v>1997</v>
          </cell>
        </row>
        <row r="28">
          <cell r="B28">
            <v>1998</v>
          </cell>
        </row>
        <row r="62">
          <cell r="B62" t="str">
            <v>Calgary - All Items</v>
          </cell>
        </row>
        <row r="64">
          <cell r="B64" t="str">
            <v xml:space="preserve"> Food</v>
          </cell>
        </row>
        <row r="65">
          <cell r="B65" t="str">
            <v xml:space="preserve"> Housing</v>
          </cell>
        </row>
        <row r="66">
          <cell r="B66" t="str">
            <v xml:space="preserve"> Clothing</v>
          </cell>
        </row>
        <row r="67">
          <cell r="B67" t="str">
            <v xml:space="preserve"> Transportation</v>
          </cell>
        </row>
        <row r="68">
          <cell r="B68" t="str">
            <v xml:space="preserve"> Health &amp; Personnal Care</v>
          </cell>
        </row>
        <row r="69">
          <cell r="B69" t="str">
            <v xml:space="preserve"> Recreation, Reading &amp;</v>
          </cell>
        </row>
        <row r="70">
          <cell r="B70" t="str">
            <v xml:space="preserve">    Education</v>
          </cell>
        </row>
        <row r="71">
          <cell r="B71" t="str">
            <v xml:space="preserve"> Tobacco Products &amp;</v>
          </cell>
        </row>
        <row r="72">
          <cell r="B72" t="str">
            <v xml:space="preserve">    Alcoholic Beverages</v>
          </cell>
        </row>
        <row r="74">
          <cell r="B74" t="str">
            <v xml:space="preserve"> Alberta - All Items</v>
          </cell>
        </row>
        <row r="76">
          <cell r="B76" t="str">
            <v xml:space="preserve"> Canada - All Items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Entry"/>
      <sheetName val="Lookup"/>
      <sheetName val="Version"/>
    </sheetNames>
    <sheetDataSet>
      <sheetData sheetId="0"/>
      <sheetData sheetId="1">
        <row r="4">
          <cell r="Y4" t="str">
            <v>FINAL</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AFE"/>
      <sheetName val="Master"/>
      <sheetName val="Sheet1"/>
      <sheetName val="Non-Discretionary"/>
    </sheetNames>
    <sheetDataSet>
      <sheetData sheetId="0">
        <row r="1">
          <cell r="H1" t="str">
            <v>Activities requiring approval</v>
          </cell>
        </row>
      </sheetData>
      <sheetData sheetId="1">
        <row r="5">
          <cell r="E5" t="str">
            <v>Activity</v>
          </cell>
        </row>
      </sheetData>
      <sheetData sheetId="2"/>
      <sheetData sheetId="3"/>
      <sheetData sheetId="4">
        <row r="1">
          <cell r="G1" t="str">
            <v>PROJECT NAME</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2"/>
      <sheetName val="MASTER WIIP"/>
      <sheetName val="WIIP with Data"/>
      <sheetName val="GL at Nov 14"/>
      <sheetName val="Sheet1"/>
    </sheetNames>
    <sheetDataSet>
      <sheetData sheetId="0"/>
      <sheetData sheetId="1"/>
      <sheetData sheetId="2"/>
      <sheetData sheetId="3"/>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M Estimated Spend"/>
      <sheetName val="Working Sheet for Vanessa's spr"/>
      <sheetName val="Oct AM Approved SP"/>
      <sheetName val="Dec AM Proposed SP"/>
      <sheetName val="GL as of Jan 16th for Dec 2013"/>
      <sheetName val="ID PPR Participation Report-ALL"/>
    </sheetNames>
    <sheetDataSet>
      <sheetData sheetId="0"/>
      <sheetData sheetId="1"/>
      <sheetData sheetId="2"/>
      <sheetData sheetId="3"/>
      <sheetData sheetId="4">
        <row r="4">
          <cell r="E4" t="str">
            <v>1</v>
          </cell>
        </row>
      </sheetData>
      <sheetData sheetId="5">
        <row r="1">
          <cell r="C1" t="str">
            <v>%,LBUDGET,SALLYEAR,FACCOUNT,TCOC_ACCOUNT,NA_EXPENDITURE,NA_GENERAL_RECOVERY,NA_REC_OFFSET,NA_SUSPENSE_ACCOUNTS,FSCENARIO,VFINAL,FFUND_CODE,V40</v>
          </cell>
          <cell r="D1" t="str">
            <v>%,ATT,FCHARTFIELD1,UTREE_NODE</v>
          </cell>
          <cell r="E1" t="str">
            <v>%,LACTUALS,SYTD,FACCOUNT,TCOC_ACCOUNT,NA_EXPENDITURE,NA_GENERAL_RECOVERY,NA_REC_OFFSET,NA_SUSPENSE_ACCOUNTS,FFUND_CODE,V40</v>
          </cell>
          <cell r="F1" t="str">
            <v>%,C</v>
          </cell>
          <cell r="I1" t="str">
            <v>%,LACTUALS,SPER,FACCOUNT,TCOC_ACCOUNT,NA_EXPENDITURE,NA_GENERAL_RECOVERY,NA_REC_OFFSET,NA_SUSPENSE_ACCOUNTS,FFUND_CODE,V40</v>
          </cell>
          <cell r="N1" t="str">
            <v>%,LBUDGET,SALLYEAR,FACCOUNT,TCOC_ACCOUNT,NA_EXPENDITURE,NA_GENERAL_RECOVERY,NA_REC_OFFSET,NA_SUSPENSE_ACCOUNTS,FSCENARIO,VFINAL,FFUND_CODE,V40</v>
          </cell>
          <cell r="O1" t="str">
            <v>%,LBUDGET,SALLYEAR+1,FACCOUNT,TCOC_ACCOUNT,NA_EXPENDITURE,NA_GENERAL_RECOVERY,NA_REC_OFFSET,NA_SUSPENSE_ACCOUNTS,FSCENARIO,VFINAL,FFUND_CODE,V40</v>
          </cell>
          <cell r="P1" t="str">
            <v>%,LBUDGET,SALLYEAR+2,FACCOUNT,TCOC_ACCOUNT,NA_EXPENDITURE,NA_GENERAL_RECOVERY,NA_REC_OFFSET,NA_SUSPENSE_ACCOUNTS,FSCENARIO,VFINAL,FFUND_CODE,V40</v>
          </cell>
          <cell r="Q1" t="str">
            <v>%,LBUDGET,SALLYEAR+3,FACCOUNT,TCOC_ACCOUNT,NA_EXPENDITURE,NA_GENERAL_RECOVERY,NA_REC_OFFSET,NA_SUSPENSE_ACCOUNTS,FSCENARIO,VFINAL,FFUND_CODE,V40</v>
          </cell>
          <cell r="R1" t="str">
            <v>%,LBUDGET,SALLYEAR+4,FACCOUNT,TCOC_ACCOUNT,NA_EXPENDITURE,NA_GENERAL_RECOVERY,NA_REC_OFFSET,NA_SUSPENSE_ACCOUNTS,FSCENARIO,VFINAL,FFUND_CODE,V40</v>
          </cell>
          <cell r="S1" t="str">
            <v>%,C</v>
          </cell>
          <cell r="T1" t="str">
            <v>%,LACTUALS,SYTD,FACCOUNT,TCOC_ACCOUNT,NA_EXPENDITURE,NA_GENERAL_RECOVERY,NA_REC_OFFSET,NA_SUSPENSE_ACCOUNTS,FFUND_CODE,V40</v>
          </cell>
          <cell r="U1" t="str">
            <v>%,LCC_PRE,SALLYEAR,FACCOUNT,TCOC_ACCOUNT,NA_EXPENDITURE,NA_GENERAL_RECOVERY,NA_REC_OFFSET,NA_SUSPENSE_ACCOUNTS,FFUND_CODE,V40</v>
          </cell>
          <cell r="V1" t="str">
            <v>%,LCC_ENC,SALLYEAR,FACCOUNT,TCOC_ACCOUNT,NA_EXPENDITURE,NA_GENERAL_RECOVERY,NA_REC_OFFSET,NA_SUSPENSE_ACCOUNTS,FFUND_CODE,V40</v>
          </cell>
          <cell r="W1" t="str">
            <v>%,C</v>
          </cell>
          <cell r="X1" t="str">
            <v>%,LACTUALS,SYTD,FACCOUNT,TCOC_ACCOUNT,NA_EXP_EXCL_DEBT_DEPN,FFUND_CODE,V42</v>
          </cell>
          <cell r="Y1" t="str">
            <v>%,LACTUALS,SYTD,FACCOUNT,TCOC_ACCOUNT,NA_FUND_TRANSFERS,NA_DEBT_ISSUANCE
,FFUND_CODE,V42</v>
          </cell>
          <cell r="Z1" t="str">
            <v>%,LACTUALS,SYTD,FACCOUNT,TCOC_ACCOUNT,NA_SUSPENSE_ACCOUNTS,NA_CLOSING_ACCOUNTS,FFUND_CODE,V42</v>
          </cell>
          <cell r="AA1" t="str">
            <v>%,C</v>
          </cell>
          <cell r="AB1" t="str">
            <v>%,C</v>
          </cell>
          <cell r="AC1" t="str">
            <v>%,LACTUALS,SYTD,FACCOUNT,TCOC_ACCOUNT,NA_DEPRECIATION_DEPL,FFUND_CODE,V42</v>
          </cell>
          <cell r="AF1" t="str">
            <v>%,C</v>
          </cell>
        </row>
        <row r="3">
          <cell r="C3" t="str">
            <v>Report ID: COCGL_ACT_EXCL_FIN</v>
          </cell>
        </row>
        <row r="4">
          <cell r="C4" t="str">
            <v>OperID:    batchrun</v>
          </cell>
          <cell r="T4" t="str">
            <v>Run Date: January 10, 2014 02:59</v>
          </cell>
          <cell r="AC4" t="str">
            <v>Run Date: January 10, 2014 02:59</v>
          </cell>
        </row>
        <row r="10">
          <cell r="C10" t="str">
            <v>90988 (Utilities)</v>
          </cell>
        </row>
        <row r="12">
          <cell r="C12" t="str">
            <v>Current Year</v>
          </cell>
          <cell r="I12" t="str">
            <v>Current Month</v>
          </cell>
          <cell r="N12" t="str">
            <v>2013</v>
          </cell>
          <cell r="O12">
            <v>2014</v>
          </cell>
          <cell r="P12">
            <v>2015</v>
          </cell>
          <cell r="Q12">
            <v>2016</v>
          </cell>
          <cell r="R12">
            <v>2017</v>
          </cell>
          <cell r="S12" t="str">
            <v>Current + Future Years</v>
          </cell>
          <cell r="T12" t="str">
            <v>Current + Last Year</v>
          </cell>
          <cell r="U12" t="str">
            <v>Pre-Encumb</v>
          </cell>
          <cell r="V12" t="str">
            <v>Encumber</v>
          </cell>
          <cell r="W12" t="str">
            <v>Total Commit</v>
          </cell>
          <cell r="X12" t="str">
            <v>Expenditures</v>
          </cell>
          <cell r="Y12" t="str">
            <v>Fund Trfs</v>
          </cell>
          <cell r="Z12" t="str">
            <v>Suspense</v>
          </cell>
          <cell r="AA12" t="str">
            <v>Total</v>
          </cell>
          <cell r="AB12" t="str">
            <v xml:space="preserve">Difference </v>
          </cell>
          <cell r="AC12" t="str">
            <v>Depreciation</v>
          </cell>
          <cell r="AD12" t="str">
            <v>Fund 42</v>
          </cell>
          <cell r="AE12" t="str">
            <v>Explanation</v>
          </cell>
          <cell r="AF12" t="str">
            <v>Prior Year</v>
          </cell>
        </row>
        <row r="13">
          <cell r="C13" t="str">
            <v>Budget</v>
          </cell>
          <cell r="D13" t="str">
            <v>Activity</v>
          </cell>
          <cell r="E13" t="str">
            <v>Expenditure</v>
          </cell>
          <cell r="F13" t="str">
            <v>Balance of Approp</v>
          </cell>
          <cell r="I13" t="str">
            <v>Expenditure</v>
          </cell>
          <cell r="N13" t="str">
            <v>Budget</v>
          </cell>
          <cell r="O13" t="str">
            <v>Budget</v>
          </cell>
          <cell r="P13" t="str">
            <v>Budget</v>
          </cell>
          <cell r="Q13" t="str">
            <v>Budget</v>
          </cell>
          <cell r="R13" t="str">
            <v>Budget</v>
          </cell>
          <cell r="S13" t="str">
            <v>Budget</v>
          </cell>
          <cell r="T13" t="str">
            <v>Expenditure</v>
          </cell>
          <cell r="W13" t="str">
            <v>Excl frm Actual</v>
          </cell>
          <cell r="X13" t="str">
            <v>Excl Debt &amp; Depn</v>
          </cell>
          <cell r="Y13" t="str">
            <v>Debt Issuance</v>
          </cell>
          <cell r="Z13" t="str">
            <v>Accounts</v>
          </cell>
          <cell r="AA13" t="str">
            <v>Exclude Financing</v>
          </cell>
          <cell r="AB13" t="str">
            <v>Fund 40 to Fund 42</v>
          </cell>
          <cell r="AC13" t="str">
            <v xml:space="preserve"> and Depletion</v>
          </cell>
          <cell r="AF13" t="str">
            <v>Actual</v>
          </cell>
        </row>
        <row r="14">
          <cell r="C14" t="str">
            <v>&lt;A&gt;</v>
          </cell>
          <cell r="E14" t="str">
            <v>&lt;B&gt;</v>
          </cell>
          <cell r="F14" t="str">
            <v>&lt;D=A-B&gt;</v>
          </cell>
        </row>
        <row r="15">
          <cell r="C15">
            <v>0</v>
          </cell>
          <cell r="D15" t="str">
            <v>(None)</v>
          </cell>
          <cell r="E15">
            <v>0</v>
          </cell>
          <cell r="F15">
            <v>0</v>
          </cell>
          <cell r="I15">
            <v>0</v>
          </cell>
          <cell r="N15">
            <v>0</v>
          </cell>
          <cell r="O15">
            <v>0</v>
          </cell>
          <cell r="P15">
            <v>0</v>
          </cell>
          <cell r="Q15">
            <v>0</v>
          </cell>
          <cell r="R15">
            <v>0</v>
          </cell>
          <cell r="S15">
            <v>0</v>
          </cell>
          <cell r="T15">
            <v>0</v>
          </cell>
          <cell r="U15">
            <v>0</v>
          </cell>
          <cell r="V15">
            <v>0</v>
          </cell>
          <cell r="W15">
            <v>0</v>
          </cell>
          <cell r="X15">
            <v>-37736.880000000005</v>
          </cell>
          <cell r="Y15">
            <v>0</v>
          </cell>
          <cell r="Z15">
            <v>-131981.11000000002</v>
          </cell>
          <cell r="AA15">
            <v>-169717.99000000002</v>
          </cell>
          <cell r="AB15">
            <v>-169717.99000000002</v>
          </cell>
          <cell r="AC15">
            <v>0</v>
          </cell>
          <cell r="AF15">
            <v>0</v>
          </cell>
        </row>
        <row r="16">
          <cell r="C16">
            <v>0</v>
          </cell>
          <cell r="D16" t="str">
            <v>A_NULL</v>
          </cell>
          <cell r="E16">
            <v>0</v>
          </cell>
          <cell r="F16">
            <v>0</v>
          </cell>
          <cell r="I16">
            <v>0</v>
          </cell>
          <cell r="N16">
            <v>0</v>
          </cell>
          <cell r="O16">
            <v>0</v>
          </cell>
          <cell r="P16">
            <v>0</v>
          </cell>
          <cell r="Q16">
            <v>0</v>
          </cell>
          <cell r="R16">
            <v>0</v>
          </cell>
          <cell r="S16">
            <v>0</v>
          </cell>
          <cell r="T16">
            <v>0</v>
          </cell>
          <cell r="U16">
            <v>0</v>
          </cell>
          <cell r="V16">
            <v>0</v>
          </cell>
          <cell r="W16">
            <v>0</v>
          </cell>
          <cell r="X16">
            <v>-37736.880000000005</v>
          </cell>
          <cell r="Y16">
            <v>0</v>
          </cell>
          <cell r="Z16">
            <v>-131981.11000000002</v>
          </cell>
          <cell r="AA16">
            <v>-169717.99000000002</v>
          </cell>
          <cell r="AB16">
            <v>-169717.99000000002</v>
          </cell>
          <cell r="AC16">
            <v>0</v>
          </cell>
          <cell r="AF16">
            <v>0</v>
          </cell>
        </row>
        <row r="17">
          <cell r="C17">
            <v>0</v>
          </cell>
          <cell r="D17" t="str">
            <v>(None)</v>
          </cell>
          <cell r="E17">
            <v>0</v>
          </cell>
          <cell r="F17">
            <v>0</v>
          </cell>
          <cell r="I17">
            <v>0</v>
          </cell>
          <cell r="N17">
            <v>0</v>
          </cell>
          <cell r="O17">
            <v>0</v>
          </cell>
          <cell r="P17">
            <v>0</v>
          </cell>
          <cell r="Q17">
            <v>0</v>
          </cell>
          <cell r="R17">
            <v>0</v>
          </cell>
          <cell r="S17">
            <v>0</v>
          </cell>
          <cell r="T17">
            <v>0</v>
          </cell>
          <cell r="U17">
            <v>0</v>
          </cell>
          <cell r="V17">
            <v>0</v>
          </cell>
          <cell r="W17">
            <v>0</v>
          </cell>
          <cell r="X17">
            <v>-37736.880000000005</v>
          </cell>
          <cell r="Y17">
            <v>0</v>
          </cell>
          <cell r="Z17">
            <v>-131981.11000000002</v>
          </cell>
          <cell r="AA17">
            <v>-169717.99000000002</v>
          </cell>
          <cell r="AB17">
            <v>-169717.99000000002</v>
          </cell>
          <cell r="AC17">
            <v>0</v>
          </cell>
          <cell r="AF17">
            <v>0</v>
          </cell>
        </row>
        <row r="18">
          <cell r="C18">
            <v>0</v>
          </cell>
          <cell r="D18" t="str">
            <v>A_CITY_WIDE</v>
          </cell>
          <cell r="E18">
            <v>0</v>
          </cell>
          <cell r="F18">
            <v>0</v>
          </cell>
          <cell r="I18">
            <v>0</v>
          </cell>
          <cell r="N18">
            <v>0</v>
          </cell>
          <cell r="O18">
            <v>0</v>
          </cell>
          <cell r="P18">
            <v>0</v>
          </cell>
          <cell r="Q18">
            <v>0</v>
          </cell>
          <cell r="R18">
            <v>0</v>
          </cell>
          <cell r="S18">
            <v>0</v>
          </cell>
          <cell r="T18">
            <v>0</v>
          </cell>
          <cell r="U18">
            <v>0</v>
          </cell>
          <cell r="V18">
            <v>0</v>
          </cell>
          <cell r="W18">
            <v>0</v>
          </cell>
          <cell r="X18">
            <v>-37736.880000000005</v>
          </cell>
          <cell r="Y18">
            <v>0</v>
          </cell>
          <cell r="Z18">
            <v>-131981.11000000002</v>
          </cell>
          <cell r="AA18">
            <v>-169717.99000000002</v>
          </cell>
          <cell r="AB18">
            <v>-169717.99000000002</v>
          </cell>
          <cell r="AC18">
            <v>0</v>
          </cell>
          <cell r="AF18">
            <v>0</v>
          </cell>
        </row>
        <row r="19">
          <cell r="C19">
            <v>0</v>
          </cell>
          <cell r="D19" t="str">
            <v>(None)</v>
          </cell>
          <cell r="E19">
            <v>0</v>
          </cell>
          <cell r="F19">
            <v>0</v>
          </cell>
          <cell r="I19">
            <v>0</v>
          </cell>
          <cell r="N19">
            <v>0</v>
          </cell>
          <cell r="O19">
            <v>0</v>
          </cell>
          <cell r="P19">
            <v>0</v>
          </cell>
          <cell r="Q19">
            <v>0</v>
          </cell>
          <cell r="R19">
            <v>0</v>
          </cell>
          <cell r="S19">
            <v>0</v>
          </cell>
          <cell r="T19">
            <v>0</v>
          </cell>
          <cell r="U19">
            <v>0</v>
          </cell>
          <cell r="V19">
            <v>0</v>
          </cell>
          <cell r="W19">
            <v>0</v>
          </cell>
          <cell r="X19">
            <v>-37736.880000000005</v>
          </cell>
          <cell r="Y19">
            <v>0</v>
          </cell>
          <cell r="Z19">
            <v>-131981.11000000002</v>
          </cell>
          <cell r="AA19">
            <v>-169717.99000000002</v>
          </cell>
          <cell r="AB19">
            <v>-169717.99000000002</v>
          </cell>
          <cell r="AC19">
            <v>0</v>
          </cell>
          <cell r="AF19">
            <v>0</v>
          </cell>
        </row>
        <row r="20">
          <cell r="C20">
            <v>0</v>
          </cell>
          <cell r="D20" t="str">
            <v>A_CITY_SPECIAL</v>
          </cell>
          <cell r="E20">
            <v>0</v>
          </cell>
          <cell r="F20">
            <v>0</v>
          </cell>
          <cell r="I20">
            <v>0</v>
          </cell>
          <cell r="N20">
            <v>0</v>
          </cell>
          <cell r="O20">
            <v>0</v>
          </cell>
          <cell r="P20">
            <v>0</v>
          </cell>
          <cell r="Q20">
            <v>0</v>
          </cell>
          <cell r="R20">
            <v>0</v>
          </cell>
          <cell r="S20">
            <v>0</v>
          </cell>
          <cell r="T20">
            <v>0</v>
          </cell>
          <cell r="U20">
            <v>0</v>
          </cell>
          <cell r="V20">
            <v>0</v>
          </cell>
          <cell r="W20">
            <v>0</v>
          </cell>
          <cell r="X20">
            <v>-37736.880000000005</v>
          </cell>
          <cell r="Y20">
            <v>0</v>
          </cell>
          <cell r="Z20">
            <v>-131981.11000000002</v>
          </cell>
          <cell r="AA20">
            <v>-169717.99000000002</v>
          </cell>
          <cell r="AB20">
            <v>-169717.99000000002</v>
          </cell>
          <cell r="AC20">
            <v>0</v>
          </cell>
          <cell r="AF20">
            <v>0</v>
          </cell>
        </row>
        <row r="21">
          <cell r="C21">
            <v>278000</v>
          </cell>
          <cell r="D21" t="str">
            <v>795201</v>
          </cell>
          <cell r="E21">
            <v>0</v>
          </cell>
          <cell r="F21">
            <v>278000</v>
          </cell>
          <cell r="I21">
            <v>0</v>
          </cell>
          <cell r="N21">
            <v>278000</v>
          </cell>
          <cell r="O21">
            <v>0</v>
          </cell>
          <cell r="P21">
            <v>0</v>
          </cell>
          <cell r="Q21">
            <v>0</v>
          </cell>
          <cell r="R21">
            <v>0</v>
          </cell>
          <cell r="S21">
            <v>278000</v>
          </cell>
          <cell r="T21">
            <v>0</v>
          </cell>
          <cell r="U21">
            <v>0</v>
          </cell>
          <cell r="V21">
            <v>0</v>
          </cell>
          <cell r="W21">
            <v>0</v>
          </cell>
          <cell r="X21">
            <v>0</v>
          </cell>
          <cell r="Y21">
            <v>0</v>
          </cell>
          <cell r="Z21">
            <v>0</v>
          </cell>
          <cell r="AA21">
            <v>0</v>
          </cell>
          <cell r="AB21">
            <v>0</v>
          </cell>
          <cell r="AC21">
            <v>0</v>
          </cell>
          <cell r="AF21">
            <v>0</v>
          </cell>
        </row>
        <row r="22">
          <cell r="C22">
            <v>278000</v>
          </cell>
          <cell r="D22" t="str">
            <v>A_P952-001</v>
          </cell>
          <cell r="E22">
            <v>0</v>
          </cell>
          <cell r="F22">
            <v>278000</v>
          </cell>
          <cell r="I22">
            <v>0</v>
          </cell>
          <cell r="N22">
            <v>278000</v>
          </cell>
          <cell r="O22">
            <v>0</v>
          </cell>
          <cell r="P22">
            <v>0</v>
          </cell>
          <cell r="Q22">
            <v>0</v>
          </cell>
          <cell r="R22">
            <v>0</v>
          </cell>
          <cell r="S22">
            <v>278000</v>
          </cell>
          <cell r="T22">
            <v>0</v>
          </cell>
          <cell r="U22">
            <v>0</v>
          </cell>
          <cell r="V22">
            <v>0</v>
          </cell>
          <cell r="W22">
            <v>0</v>
          </cell>
          <cell r="X22">
            <v>0</v>
          </cell>
          <cell r="Y22">
            <v>0</v>
          </cell>
          <cell r="Z22">
            <v>0</v>
          </cell>
          <cell r="AA22">
            <v>0</v>
          </cell>
          <cell r="AB22">
            <v>0</v>
          </cell>
          <cell r="AC22">
            <v>0</v>
          </cell>
          <cell r="AF22">
            <v>0</v>
          </cell>
        </row>
        <row r="23">
          <cell r="C23">
            <v>17331000</v>
          </cell>
          <cell r="D23" t="str">
            <v>795236</v>
          </cell>
          <cell r="E23">
            <v>8604575.0299999993</v>
          </cell>
          <cell r="F23">
            <v>8726424.9700000007</v>
          </cell>
          <cell r="I23">
            <v>1421136.56</v>
          </cell>
          <cell r="N23">
            <v>17331000</v>
          </cell>
          <cell r="O23">
            <v>0</v>
          </cell>
          <cell r="P23">
            <v>0</v>
          </cell>
          <cell r="Q23">
            <v>0</v>
          </cell>
          <cell r="R23">
            <v>0</v>
          </cell>
          <cell r="S23">
            <v>17331000</v>
          </cell>
          <cell r="T23">
            <v>8604575.0299999993</v>
          </cell>
          <cell r="U23">
            <v>0</v>
          </cell>
          <cell r="V23">
            <v>5543622.7000000002</v>
          </cell>
          <cell r="W23">
            <v>5543622.7000000002</v>
          </cell>
          <cell r="X23">
            <v>-4496001.2200000007</v>
          </cell>
          <cell r="Y23">
            <v>0</v>
          </cell>
          <cell r="Z23">
            <v>0</v>
          </cell>
          <cell r="AA23">
            <v>-4496001.2200000007</v>
          </cell>
          <cell r="AB23">
            <v>4108573.8099999987</v>
          </cell>
          <cell r="AC23">
            <v>0</v>
          </cell>
          <cell r="AF23">
            <v>0</v>
          </cell>
        </row>
        <row r="24">
          <cell r="C24">
            <v>500000</v>
          </cell>
          <cell r="D24" t="str">
            <v>795237</v>
          </cell>
          <cell r="E24">
            <v>524429.49</v>
          </cell>
          <cell r="F24">
            <v>-24429.489999999991</v>
          </cell>
          <cell r="I24">
            <v>316393.13</v>
          </cell>
          <cell r="N24">
            <v>500000</v>
          </cell>
          <cell r="O24">
            <v>0</v>
          </cell>
          <cell r="P24">
            <v>0</v>
          </cell>
          <cell r="Q24">
            <v>0</v>
          </cell>
          <cell r="R24">
            <v>0</v>
          </cell>
          <cell r="S24">
            <v>500000</v>
          </cell>
          <cell r="T24">
            <v>524429.49</v>
          </cell>
          <cell r="U24">
            <v>0</v>
          </cell>
          <cell r="V24">
            <v>202695</v>
          </cell>
          <cell r="W24">
            <v>202695</v>
          </cell>
          <cell r="X24">
            <v>0</v>
          </cell>
          <cell r="Y24">
            <v>0</v>
          </cell>
          <cell r="Z24">
            <v>0</v>
          </cell>
          <cell r="AA24">
            <v>0</v>
          </cell>
          <cell r="AB24">
            <v>524429.49</v>
          </cell>
          <cell r="AC24">
            <v>0</v>
          </cell>
          <cell r="AF24">
            <v>0</v>
          </cell>
        </row>
        <row r="25">
          <cell r="C25">
            <v>0</v>
          </cell>
          <cell r="D25" t="str">
            <v>795238</v>
          </cell>
          <cell r="E25">
            <v>3999.7</v>
          </cell>
          <cell r="F25">
            <v>-3999.7</v>
          </cell>
          <cell r="I25">
            <v>3999.7000000000003</v>
          </cell>
          <cell r="N25">
            <v>0</v>
          </cell>
          <cell r="O25">
            <v>0</v>
          </cell>
          <cell r="P25">
            <v>0</v>
          </cell>
          <cell r="Q25">
            <v>0</v>
          </cell>
          <cell r="R25">
            <v>0</v>
          </cell>
          <cell r="S25">
            <v>0</v>
          </cell>
          <cell r="T25">
            <v>3999.7000000000003</v>
          </cell>
          <cell r="U25">
            <v>0</v>
          </cell>
          <cell r="V25">
            <v>5573</v>
          </cell>
          <cell r="W25">
            <v>5573</v>
          </cell>
          <cell r="X25">
            <v>0</v>
          </cell>
          <cell r="Y25">
            <v>0</v>
          </cell>
          <cell r="Z25">
            <v>0</v>
          </cell>
          <cell r="AA25">
            <v>0</v>
          </cell>
          <cell r="AB25">
            <v>3999.7</v>
          </cell>
          <cell r="AC25">
            <v>0</v>
          </cell>
          <cell r="AF25">
            <v>0</v>
          </cell>
        </row>
        <row r="26">
          <cell r="C26">
            <v>17831000</v>
          </cell>
          <cell r="D26" t="str">
            <v>A_P952-002</v>
          </cell>
          <cell r="E26">
            <v>9133004.2199999988</v>
          </cell>
          <cell r="F26">
            <v>8697995.7800000012</v>
          </cell>
          <cell r="I26">
            <v>1741529.3900000001</v>
          </cell>
          <cell r="N26">
            <v>17831000</v>
          </cell>
          <cell r="O26">
            <v>0</v>
          </cell>
          <cell r="P26">
            <v>0</v>
          </cell>
          <cell r="Q26">
            <v>0</v>
          </cell>
          <cell r="R26">
            <v>0</v>
          </cell>
          <cell r="S26">
            <v>17831000</v>
          </cell>
          <cell r="T26">
            <v>9133004.2199999988</v>
          </cell>
          <cell r="U26">
            <v>0</v>
          </cell>
          <cell r="V26">
            <v>5751890.7000000002</v>
          </cell>
          <cell r="W26">
            <v>5751890.7000000002</v>
          </cell>
          <cell r="X26">
            <v>-4496001.2200000007</v>
          </cell>
          <cell r="Y26">
            <v>0</v>
          </cell>
          <cell r="Z26">
            <v>0</v>
          </cell>
          <cell r="AA26">
            <v>-4496001.2200000007</v>
          </cell>
          <cell r="AB26">
            <v>4637002.9999999981</v>
          </cell>
          <cell r="AC26">
            <v>0</v>
          </cell>
          <cell r="AF26">
            <v>0</v>
          </cell>
        </row>
        <row r="27">
          <cell r="C27">
            <v>3330000</v>
          </cell>
          <cell r="D27" t="str">
            <v>795271</v>
          </cell>
          <cell r="E27">
            <v>2137342</v>
          </cell>
          <cell r="F27">
            <v>1192658</v>
          </cell>
          <cell r="I27">
            <v>1744739.2000000002</v>
          </cell>
          <cell r="N27">
            <v>3330000</v>
          </cell>
          <cell r="O27">
            <v>0</v>
          </cell>
          <cell r="P27">
            <v>0</v>
          </cell>
          <cell r="Q27">
            <v>0</v>
          </cell>
          <cell r="R27">
            <v>0</v>
          </cell>
          <cell r="S27">
            <v>3330000</v>
          </cell>
          <cell r="T27">
            <v>2137342</v>
          </cell>
          <cell r="U27">
            <v>0</v>
          </cell>
          <cell r="V27">
            <v>1052766.81</v>
          </cell>
          <cell r="W27">
            <v>1052766.81</v>
          </cell>
          <cell r="X27">
            <v>0</v>
          </cell>
          <cell r="Y27">
            <v>0</v>
          </cell>
          <cell r="Z27">
            <v>0</v>
          </cell>
          <cell r="AA27">
            <v>0</v>
          </cell>
          <cell r="AB27">
            <v>2137342</v>
          </cell>
          <cell r="AC27">
            <v>0</v>
          </cell>
          <cell r="AF27">
            <v>0</v>
          </cell>
        </row>
        <row r="28">
          <cell r="C28">
            <v>1110000</v>
          </cell>
          <cell r="D28" t="str">
            <v>795272</v>
          </cell>
          <cell r="E28">
            <v>22377.040000000001</v>
          </cell>
          <cell r="F28">
            <v>1087622.96</v>
          </cell>
          <cell r="I28">
            <v>22377.040000000001</v>
          </cell>
          <cell r="N28">
            <v>1110000</v>
          </cell>
          <cell r="O28">
            <v>0</v>
          </cell>
          <cell r="P28">
            <v>0</v>
          </cell>
          <cell r="Q28">
            <v>0</v>
          </cell>
          <cell r="R28">
            <v>0</v>
          </cell>
          <cell r="S28">
            <v>1110000</v>
          </cell>
          <cell r="T28">
            <v>22377.040000000001</v>
          </cell>
          <cell r="U28">
            <v>0</v>
          </cell>
          <cell r="V28">
            <v>1346009.2</v>
          </cell>
          <cell r="W28">
            <v>1346009.2</v>
          </cell>
          <cell r="X28">
            <v>0</v>
          </cell>
          <cell r="Y28">
            <v>0</v>
          </cell>
          <cell r="Z28">
            <v>0</v>
          </cell>
          <cell r="AA28">
            <v>0</v>
          </cell>
          <cell r="AB28">
            <v>22377.040000000001</v>
          </cell>
          <cell r="AC28">
            <v>0</v>
          </cell>
          <cell r="AF28">
            <v>0</v>
          </cell>
        </row>
        <row r="29">
          <cell r="C29">
            <v>49000</v>
          </cell>
          <cell r="D29" t="str">
            <v>795273</v>
          </cell>
          <cell r="E29">
            <v>2614.42</v>
          </cell>
          <cell r="F29">
            <v>46385.58</v>
          </cell>
          <cell r="I29">
            <v>2498.34</v>
          </cell>
          <cell r="N29">
            <v>49000</v>
          </cell>
          <cell r="O29">
            <v>0</v>
          </cell>
          <cell r="P29">
            <v>0</v>
          </cell>
          <cell r="Q29">
            <v>0</v>
          </cell>
          <cell r="R29">
            <v>0</v>
          </cell>
          <cell r="S29">
            <v>49000</v>
          </cell>
          <cell r="T29">
            <v>2614.42</v>
          </cell>
          <cell r="U29">
            <v>0</v>
          </cell>
          <cell r="V29">
            <v>0</v>
          </cell>
          <cell r="W29">
            <v>0</v>
          </cell>
          <cell r="X29">
            <v>0</v>
          </cell>
          <cell r="Y29">
            <v>0</v>
          </cell>
          <cell r="Z29">
            <v>0</v>
          </cell>
          <cell r="AA29">
            <v>0</v>
          </cell>
          <cell r="AB29">
            <v>2614.42</v>
          </cell>
          <cell r="AC29">
            <v>0</v>
          </cell>
          <cell r="AF29">
            <v>0</v>
          </cell>
        </row>
        <row r="30">
          <cell r="C30">
            <v>222000</v>
          </cell>
          <cell r="D30" t="str">
            <v>795274</v>
          </cell>
          <cell r="E30">
            <v>0</v>
          </cell>
          <cell r="F30">
            <v>222000</v>
          </cell>
          <cell r="I30">
            <v>0</v>
          </cell>
          <cell r="N30">
            <v>222000</v>
          </cell>
          <cell r="O30">
            <v>0</v>
          </cell>
          <cell r="P30">
            <v>0</v>
          </cell>
          <cell r="Q30">
            <v>0</v>
          </cell>
          <cell r="R30">
            <v>0</v>
          </cell>
          <cell r="S30">
            <v>222000</v>
          </cell>
          <cell r="T30">
            <v>0</v>
          </cell>
          <cell r="U30">
            <v>0</v>
          </cell>
          <cell r="V30">
            <v>0</v>
          </cell>
          <cell r="W30">
            <v>0</v>
          </cell>
          <cell r="X30">
            <v>0</v>
          </cell>
          <cell r="Y30">
            <v>0</v>
          </cell>
          <cell r="Z30">
            <v>0</v>
          </cell>
          <cell r="AA30">
            <v>0</v>
          </cell>
          <cell r="AB30">
            <v>0</v>
          </cell>
          <cell r="AC30">
            <v>0</v>
          </cell>
          <cell r="AF30">
            <v>0</v>
          </cell>
        </row>
        <row r="31">
          <cell r="C31">
            <v>222000</v>
          </cell>
          <cell r="D31" t="str">
            <v>795275</v>
          </cell>
          <cell r="E31">
            <v>241466.26</v>
          </cell>
          <cell r="F31">
            <v>-19466.260000000009</v>
          </cell>
          <cell r="I31">
            <v>214055.98</v>
          </cell>
          <cell r="N31">
            <v>222000</v>
          </cell>
          <cell r="O31">
            <v>0</v>
          </cell>
          <cell r="P31">
            <v>0</v>
          </cell>
          <cell r="Q31">
            <v>0</v>
          </cell>
          <cell r="R31">
            <v>0</v>
          </cell>
          <cell r="S31">
            <v>222000</v>
          </cell>
          <cell r="T31">
            <v>241466.26</v>
          </cell>
          <cell r="U31">
            <v>0</v>
          </cell>
          <cell r="V31">
            <v>27081.56</v>
          </cell>
          <cell r="W31">
            <v>27081.56</v>
          </cell>
          <cell r="X31">
            <v>0</v>
          </cell>
          <cell r="Y31">
            <v>0</v>
          </cell>
          <cell r="Z31">
            <v>0</v>
          </cell>
          <cell r="AA31">
            <v>0</v>
          </cell>
          <cell r="AB31">
            <v>241466.26</v>
          </cell>
          <cell r="AC31">
            <v>0</v>
          </cell>
          <cell r="AF31">
            <v>0</v>
          </cell>
        </row>
        <row r="32">
          <cell r="C32">
            <v>5105000</v>
          </cell>
          <cell r="D32" t="str">
            <v>795276</v>
          </cell>
          <cell r="E32">
            <v>3893963.52</v>
          </cell>
          <cell r="F32">
            <v>1211036.48</v>
          </cell>
          <cell r="I32">
            <v>3744081.59</v>
          </cell>
          <cell r="N32">
            <v>5105000</v>
          </cell>
          <cell r="O32">
            <v>0</v>
          </cell>
          <cell r="P32">
            <v>0</v>
          </cell>
          <cell r="Q32">
            <v>0</v>
          </cell>
          <cell r="R32">
            <v>0</v>
          </cell>
          <cell r="S32">
            <v>5105000</v>
          </cell>
          <cell r="T32">
            <v>3893963.52</v>
          </cell>
          <cell r="U32">
            <v>0</v>
          </cell>
          <cell r="V32">
            <v>1897727.9</v>
          </cell>
          <cell r="W32">
            <v>1897727.9</v>
          </cell>
          <cell r="X32">
            <v>0</v>
          </cell>
          <cell r="Y32">
            <v>0</v>
          </cell>
          <cell r="Z32">
            <v>0</v>
          </cell>
          <cell r="AA32">
            <v>0</v>
          </cell>
          <cell r="AB32">
            <v>3893963.52</v>
          </cell>
          <cell r="AC32">
            <v>0</v>
          </cell>
          <cell r="AF32">
            <v>0</v>
          </cell>
        </row>
        <row r="33">
          <cell r="C33">
            <v>2273000</v>
          </cell>
          <cell r="D33" t="str">
            <v>795277</v>
          </cell>
          <cell r="E33">
            <v>2657926.7699999996</v>
          </cell>
          <cell r="F33">
            <v>-384926.76999999955</v>
          </cell>
          <cell r="I33">
            <v>2001017.72</v>
          </cell>
          <cell r="N33">
            <v>2273000</v>
          </cell>
          <cell r="O33">
            <v>0</v>
          </cell>
          <cell r="P33">
            <v>0</v>
          </cell>
          <cell r="Q33">
            <v>0</v>
          </cell>
          <cell r="R33">
            <v>0</v>
          </cell>
          <cell r="S33">
            <v>2273000</v>
          </cell>
          <cell r="T33">
            <v>2657926.77</v>
          </cell>
          <cell r="U33">
            <v>0</v>
          </cell>
          <cell r="V33">
            <v>961818.08600000001</v>
          </cell>
          <cell r="W33">
            <v>961818.08600000001</v>
          </cell>
          <cell r="X33">
            <v>0</v>
          </cell>
          <cell r="Y33">
            <v>0</v>
          </cell>
          <cell r="Z33">
            <v>0</v>
          </cell>
          <cell r="AA33">
            <v>0</v>
          </cell>
          <cell r="AB33">
            <v>2657926.7699999996</v>
          </cell>
          <cell r="AC33">
            <v>0</v>
          </cell>
          <cell r="AF33">
            <v>0</v>
          </cell>
        </row>
        <row r="34">
          <cell r="C34">
            <v>163000</v>
          </cell>
          <cell r="D34" t="str">
            <v>795278</v>
          </cell>
          <cell r="E34">
            <v>244453.05</v>
          </cell>
          <cell r="F34">
            <v>-81453.049999999988</v>
          </cell>
          <cell r="I34">
            <v>171262.18</v>
          </cell>
          <cell r="N34">
            <v>163000</v>
          </cell>
          <cell r="O34">
            <v>0</v>
          </cell>
          <cell r="P34">
            <v>0</v>
          </cell>
          <cell r="Q34">
            <v>0</v>
          </cell>
          <cell r="R34">
            <v>0</v>
          </cell>
          <cell r="S34">
            <v>163000</v>
          </cell>
          <cell r="T34">
            <v>244453.05000000002</v>
          </cell>
          <cell r="U34">
            <v>0</v>
          </cell>
          <cell r="V34">
            <v>51890.92</v>
          </cell>
          <cell r="W34">
            <v>51890.92</v>
          </cell>
          <cell r="X34">
            <v>0</v>
          </cell>
          <cell r="Y34">
            <v>0</v>
          </cell>
          <cell r="Z34">
            <v>0</v>
          </cell>
          <cell r="AA34">
            <v>0</v>
          </cell>
          <cell r="AB34">
            <v>244453.05</v>
          </cell>
          <cell r="AC34">
            <v>0</v>
          </cell>
          <cell r="AF34">
            <v>0</v>
          </cell>
        </row>
        <row r="35">
          <cell r="C35">
            <v>163000</v>
          </cell>
          <cell r="D35" t="str">
            <v>795279</v>
          </cell>
          <cell r="E35">
            <v>204596.74000000002</v>
          </cell>
          <cell r="F35">
            <v>-41596.74000000002</v>
          </cell>
          <cell r="I35">
            <v>135093.86000000002</v>
          </cell>
          <cell r="N35">
            <v>163000</v>
          </cell>
          <cell r="O35">
            <v>0</v>
          </cell>
          <cell r="P35">
            <v>0</v>
          </cell>
          <cell r="Q35">
            <v>0</v>
          </cell>
          <cell r="R35">
            <v>0</v>
          </cell>
          <cell r="S35">
            <v>163000</v>
          </cell>
          <cell r="T35">
            <v>204596.74</v>
          </cell>
          <cell r="U35">
            <v>0</v>
          </cell>
          <cell r="V35">
            <v>43763.83</v>
          </cell>
          <cell r="W35">
            <v>43763.83</v>
          </cell>
          <cell r="X35">
            <v>0</v>
          </cell>
          <cell r="Y35">
            <v>0</v>
          </cell>
          <cell r="Z35">
            <v>0</v>
          </cell>
          <cell r="AA35">
            <v>0</v>
          </cell>
          <cell r="AB35">
            <v>204596.74000000002</v>
          </cell>
          <cell r="AC35">
            <v>0</v>
          </cell>
          <cell r="AF35">
            <v>0</v>
          </cell>
        </row>
        <row r="36">
          <cell r="C36">
            <v>175000</v>
          </cell>
          <cell r="D36" t="str">
            <v>795280</v>
          </cell>
          <cell r="E36">
            <v>234270.8</v>
          </cell>
          <cell r="F36">
            <v>-59270.799999999988</v>
          </cell>
          <cell r="I36">
            <v>144052.49</v>
          </cell>
          <cell r="N36">
            <v>175000</v>
          </cell>
          <cell r="O36">
            <v>0</v>
          </cell>
          <cell r="P36">
            <v>0</v>
          </cell>
          <cell r="Q36">
            <v>0</v>
          </cell>
          <cell r="R36">
            <v>0</v>
          </cell>
          <cell r="S36">
            <v>175000</v>
          </cell>
          <cell r="T36">
            <v>234270.80000000002</v>
          </cell>
          <cell r="U36">
            <v>0</v>
          </cell>
          <cell r="V36">
            <v>94559.11</v>
          </cell>
          <cell r="W36">
            <v>94559.11</v>
          </cell>
          <cell r="X36">
            <v>0</v>
          </cell>
          <cell r="Y36">
            <v>0</v>
          </cell>
          <cell r="Z36">
            <v>0</v>
          </cell>
          <cell r="AA36">
            <v>0</v>
          </cell>
          <cell r="AB36">
            <v>234270.8</v>
          </cell>
          <cell r="AC36">
            <v>0</v>
          </cell>
          <cell r="AF36">
            <v>0</v>
          </cell>
        </row>
        <row r="37">
          <cell r="C37">
            <v>12812000</v>
          </cell>
          <cell r="D37" t="str">
            <v>A_P952-003</v>
          </cell>
          <cell r="E37">
            <v>9639010.5999999996</v>
          </cell>
          <cell r="F37">
            <v>3172989.4000000004</v>
          </cell>
          <cell r="I37">
            <v>8179178.4000000004</v>
          </cell>
          <cell r="N37">
            <v>12812000</v>
          </cell>
          <cell r="O37">
            <v>0</v>
          </cell>
          <cell r="P37">
            <v>0</v>
          </cell>
          <cell r="Q37">
            <v>0</v>
          </cell>
          <cell r="R37">
            <v>0</v>
          </cell>
          <cell r="S37">
            <v>12812000</v>
          </cell>
          <cell r="T37">
            <v>9639010.6000000015</v>
          </cell>
          <cell r="U37">
            <v>0</v>
          </cell>
          <cell r="V37">
            <v>5475617.4159999993</v>
          </cell>
          <cell r="W37">
            <v>5475617.4159999993</v>
          </cell>
          <cell r="X37">
            <v>0</v>
          </cell>
          <cell r="Y37">
            <v>0</v>
          </cell>
          <cell r="Z37">
            <v>0</v>
          </cell>
          <cell r="AA37">
            <v>0</v>
          </cell>
          <cell r="AB37">
            <v>9639010.5999999996</v>
          </cell>
          <cell r="AC37">
            <v>0</v>
          </cell>
          <cell r="AF37">
            <v>0</v>
          </cell>
        </row>
        <row r="38">
          <cell r="C38">
            <v>30921000</v>
          </cell>
          <cell r="D38" t="str">
            <v>A_P952</v>
          </cell>
          <cell r="E38">
            <v>18772014.819999997</v>
          </cell>
          <cell r="F38">
            <v>12148985.180000003</v>
          </cell>
          <cell r="I38">
            <v>9920707.790000001</v>
          </cell>
          <cell r="N38">
            <v>30921000</v>
          </cell>
          <cell r="O38">
            <v>0</v>
          </cell>
          <cell r="P38">
            <v>0</v>
          </cell>
          <cell r="Q38">
            <v>0</v>
          </cell>
          <cell r="R38">
            <v>0</v>
          </cell>
          <cell r="S38">
            <v>30921000</v>
          </cell>
          <cell r="T38">
            <v>18772014.82</v>
          </cell>
          <cell r="U38">
            <v>0</v>
          </cell>
          <cell r="V38">
            <v>11227508.116</v>
          </cell>
          <cell r="W38">
            <v>11227508.116</v>
          </cell>
          <cell r="X38">
            <v>-4496001.2200000007</v>
          </cell>
          <cell r="Y38">
            <v>0</v>
          </cell>
          <cell r="Z38">
            <v>0</v>
          </cell>
          <cell r="AA38">
            <v>-4496001.2200000007</v>
          </cell>
          <cell r="AB38">
            <v>14276013.599999996</v>
          </cell>
          <cell r="AC38">
            <v>0</v>
          </cell>
          <cell r="AF38">
            <v>0</v>
          </cell>
        </row>
        <row r="39">
          <cell r="C39">
            <v>30921000</v>
          </cell>
          <cell r="D39" t="str">
            <v>A_C_WATER_FLOOD</v>
          </cell>
          <cell r="E39">
            <v>18772014.819999997</v>
          </cell>
          <cell r="F39">
            <v>12148985.180000003</v>
          </cell>
          <cell r="I39">
            <v>9920707.790000001</v>
          </cell>
          <cell r="N39">
            <v>30921000</v>
          </cell>
          <cell r="O39">
            <v>0</v>
          </cell>
          <cell r="P39">
            <v>0</v>
          </cell>
          <cell r="Q39">
            <v>0</v>
          </cell>
          <cell r="R39">
            <v>0</v>
          </cell>
          <cell r="S39">
            <v>30921000</v>
          </cell>
          <cell r="T39">
            <v>18772014.82</v>
          </cell>
          <cell r="U39">
            <v>0</v>
          </cell>
          <cell r="V39">
            <v>11227508.116</v>
          </cell>
          <cell r="W39">
            <v>11227508.116</v>
          </cell>
          <cell r="X39">
            <v>-4496001.2200000007</v>
          </cell>
          <cell r="Y39">
            <v>0</v>
          </cell>
          <cell r="Z39">
            <v>0</v>
          </cell>
          <cell r="AA39">
            <v>-4496001.2200000007</v>
          </cell>
          <cell r="AB39">
            <v>14276013.599999996</v>
          </cell>
          <cell r="AC39">
            <v>0</v>
          </cell>
          <cell r="AF39">
            <v>0</v>
          </cell>
        </row>
        <row r="40">
          <cell r="C40">
            <v>30921000</v>
          </cell>
          <cell r="D40" t="str">
            <v>A_WATER_FLOOD</v>
          </cell>
          <cell r="E40">
            <v>18772014.819999997</v>
          </cell>
          <cell r="F40">
            <v>12148985.180000003</v>
          </cell>
          <cell r="I40">
            <v>9920707.790000001</v>
          </cell>
          <cell r="N40">
            <v>30921000</v>
          </cell>
          <cell r="O40">
            <v>0</v>
          </cell>
          <cell r="P40">
            <v>0</v>
          </cell>
          <cell r="Q40">
            <v>0</v>
          </cell>
          <cell r="R40">
            <v>0</v>
          </cell>
          <cell r="S40">
            <v>30921000</v>
          </cell>
          <cell r="T40">
            <v>18772014.82</v>
          </cell>
          <cell r="U40">
            <v>0</v>
          </cell>
          <cell r="V40">
            <v>11227508.116</v>
          </cell>
          <cell r="W40">
            <v>11227508.116</v>
          </cell>
          <cell r="X40">
            <v>-4496001.2200000007</v>
          </cell>
          <cell r="Y40">
            <v>0</v>
          </cell>
          <cell r="Z40">
            <v>0</v>
          </cell>
          <cell r="AA40">
            <v>-4496001.2200000007</v>
          </cell>
          <cell r="AB40">
            <v>14276013.599999996</v>
          </cell>
          <cell r="AC40">
            <v>0</v>
          </cell>
          <cell r="AF40">
            <v>0</v>
          </cell>
        </row>
        <row r="41">
          <cell r="C41">
            <v>2600000</v>
          </cell>
          <cell r="D41" t="str">
            <v>458750</v>
          </cell>
          <cell r="E41">
            <v>1488423.35</v>
          </cell>
          <cell r="F41">
            <v>1111576.6499999999</v>
          </cell>
          <cell r="I41">
            <v>-44131.22</v>
          </cell>
          <cell r="N41">
            <v>2600000</v>
          </cell>
          <cell r="O41">
            <v>2700000</v>
          </cell>
          <cell r="P41">
            <v>0</v>
          </cell>
          <cell r="Q41">
            <v>0</v>
          </cell>
          <cell r="R41">
            <v>0</v>
          </cell>
          <cell r="S41">
            <v>5300000</v>
          </cell>
          <cell r="T41">
            <v>3619695.12</v>
          </cell>
          <cell r="U41">
            <v>3920</v>
          </cell>
          <cell r="V41">
            <v>561034.59</v>
          </cell>
          <cell r="W41">
            <v>564954.59</v>
          </cell>
          <cell r="X41">
            <v>-827277.57000000007</v>
          </cell>
          <cell r="Y41">
            <v>0</v>
          </cell>
          <cell r="Z41">
            <v>47085.64</v>
          </cell>
          <cell r="AA41">
            <v>-780191.93</v>
          </cell>
          <cell r="AB41">
            <v>708231.42</v>
          </cell>
          <cell r="AC41">
            <v>0</v>
          </cell>
          <cell r="AF41">
            <v>2131271.77</v>
          </cell>
        </row>
        <row r="42">
          <cell r="C42">
            <v>2875000</v>
          </cell>
          <cell r="D42" t="str">
            <v>458752</v>
          </cell>
          <cell r="E42">
            <v>2114089.0399999996</v>
          </cell>
          <cell r="F42">
            <v>760910.96000000043</v>
          </cell>
          <cell r="I42">
            <v>874591.25</v>
          </cell>
          <cell r="N42">
            <v>2875000</v>
          </cell>
          <cell r="O42">
            <v>2500000</v>
          </cell>
          <cell r="P42">
            <v>0</v>
          </cell>
          <cell r="Q42">
            <v>0</v>
          </cell>
          <cell r="R42">
            <v>0</v>
          </cell>
          <cell r="S42">
            <v>5375000</v>
          </cell>
          <cell r="T42">
            <v>13923066.01</v>
          </cell>
          <cell r="U42">
            <v>0</v>
          </cell>
          <cell r="V42">
            <v>4167351.27</v>
          </cell>
          <cell r="W42">
            <v>4167351.27</v>
          </cell>
          <cell r="X42">
            <v>-1986558.5300000003</v>
          </cell>
          <cell r="Y42">
            <v>0</v>
          </cell>
          <cell r="Z42">
            <v>0</v>
          </cell>
          <cell r="AA42">
            <v>-1986558.5300000003</v>
          </cell>
          <cell r="AB42">
            <v>127530.50999999931</v>
          </cell>
          <cell r="AC42">
            <v>0</v>
          </cell>
          <cell r="AF42">
            <v>11808976.970000001</v>
          </cell>
        </row>
        <row r="43">
          <cell r="C43">
            <v>1069000</v>
          </cell>
          <cell r="D43" t="str">
            <v>458754</v>
          </cell>
          <cell r="E43">
            <v>161854.28000000003</v>
          </cell>
          <cell r="F43">
            <v>907145.72</v>
          </cell>
          <cell r="I43">
            <v>44943.79</v>
          </cell>
          <cell r="N43">
            <v>1069000</v>
          </cell>
          <cell r="O43">
            <v>1080000</v>
          </cell>
          <cell r="P43">
            <v>0</v>
          </cell>
          <cell r="Q43">
            <v>0</v>
          </cell>
          <cell r="R43">
            <v>0</v>
          </cell>
          <cell r="S43">
            <v>2149000</v>
          </cell>
          <cell r="T43">
            <v>489780.68</v>
          </cell>
          <cell r="U43">
            <v>0</v>
          </cell>
          <cell r="V43">
            <v>1104024.8899999999</v>
          </cell>
          <cell r="W43">
            <v>1104024.8899999999</v>
          </cell>
          <cell r="X43">
            <v>0</v>
          </cell>
          <cell r="Y43">
            <v>0</v>
          </cell>
          <cell r="Z43">
            <v>360078.65</v>
          </cell>
          <cell r="AA43">
            <v>360078.65</v>
          </cell>
          <cell r="AB43">
            <v>521932.93000000005</v>
          </cell>
          <cell r="AC43">
            <v>0</v>
          </cell>
          <cell r="AF43">
            <v>327926.39999999997</v>
          </cell>
        </row>
        <row r="44">
          <cell r="C44">
            <v>1664000</v>
          </cell>
          <cell r="D44" t="str">
            <v>458756</v>
          </cell>
          <cell r="E44">
            <v>638910.79</v>
          </cell>
          <cell r="F44">
            <v>1025089.21</v>
          </cell>
          <cell r="I44">
            <v>-49611.5</v>
          </cell>
          <cell r="N44">
            <v>1664000</v>
          </cell>
          <cell r="O44">
            <v>1836000</v>
          </cell>
          <cell r="P44">
            <v>0</v>
          </cell>
          <cell r="Q44">
            <v>0</v>
          </cell>
          <cell r="R44">
            <v>0</v>
          </cell>
          <cell r="S44">
            <v>3500000</v>
          </cell>
          <cell r="T44">
            <v>1515598.68</v>
          </cell>
          <cell r="U44">
            <v>22492.89</v>
          </cell>
          <cell r="V44">
            <v>153330.74</v>
          </cell>
          <cell r="W44">
            <v>175823.63</v>
          </cell>
          <cell r="X44">
            <v>-164460.29</v>
          </cell>
          <cell r="Y44">
            <v>0</v>
          </cell>
          <cell r="Z44">
            <v>1589.6000000000001</v>
          </cell>
          <cell r="AA44">
            <v>-162870.69</v>
          </cell>
          <cell r="AB44">
            <v>476040.10000000003</v>
          </cell>
          <cell r="AC44">
            <v>0</v>
          </cell>
          <cell r="AF44">
            <v>876687.8899999999</v>
          </cell>
        </row>
        <row r="45">
          <cell r="C45">
            <v>437000</v>
          </cell>
          <cell r="D45" t="str">
            <v>458758</v>
          </cell>
          <cell r="E45">
            <v>183391.64</v>
          </cell>
          <cell r="F45">
            <v>253608.36</v>
          </cell>
          <cell r="I45">
            <v>18509.18</v>
          </cell>
          <cell r="N45">
            <v>437000</v>
          </cell>
          <cell r="O45">
            <v>0</v>
          </cell>
          <cell r="P45">
            <v>0</v>
          </cell>
          <cell r="Q45">
            <v>0</v>
          </cell>
          <cell r="R45">
            <v>0</v>
          </cell>
          <cell r="S45">
            <v>437000</v>
          </cell>
          <cell r="T45">
            <v>366679.86</v>
          </cell>
          <cell r="U45">
            <v>0</v>
          </cell>
          <cell r="V45">
            <v>840908.15</v>
          </cell>
          <cell r="W45">
            <v>840908.15</v>
          </cell>
          <cell r="X45">
            <v>0</v>
          </cell>
          <cell r="Y45">
            <v>0</v>
          </cell>
          <cell r="Z45">
            <v>242637.86000000002</v>
          </cell>
          <cell r="AA45">
            <v>242637.86000000002</v>
          </cell>
          <cell r="AB45">
            <v>426029.5</v>
          </cell>
          <cell r="AC45">
            <v>0</v>
          </cell>
          <cell r="AF45">
            <v>183288.21999999997</v>
          </cell>
        </row>
        <row r="46">
          <cell r="C46">
            <v>1600000</v>
          </cell>
          <cell r="D46" t="str">
            <v>458759</v>
          </cell>
          <cell r="E46">
            <v>151025.22</v>
          </cell>
          <cell r="F46">
            <v>1448974.78</v>
          </cell>
          <cell r="I46">
            <v>69697.61</v>
          </cell>
          <cell r="N46">
            <v>1600000</v>
          </cell>
          <cell r="O46">
            <v>6030000</v>
          </cell>
          <cell r="P46">
            <v>0</v>
          </cell>
          <cell r="Q46">
            <v>0</v>
          </cell>
          <cell r="R46">
            <v>0</v>
          </cell>
          <cell r="S46">
            <v>7630000</v>
          </cell>
          <cell r="T46">
            <v>285796.75</v>
          </cell>
          <cell r="U46">
            <v>0</v>
          </cell>
          <cell r="V46">
            <v>258115.01</v>
          </cell>
          <cell r="W46">
            <v>258115.01</v>
          </cell>
          <cell r="X46">
            <v>0</v>
          </cell>
          <cell r="Y46">
            <v>0</v>
          </cell>
          <cell r="Z46">
            <v>130618.88</v>
          </cell>
          <cell r="AA46">
            <v>130618.88</v>
          </cell>
          <cell r="AB46">
            <v>281644.09999999998</v>
          </cell>
          <cell r="AC46">
            <v>0</v>
          </cell>
          <cell r="AF46">
            <v>134771.53</v>
          </cell>
        </row>
        <row r="47">
          <cell r="C47">
            <v>280000</v>
          </cell>
          <cell r="D47" t="str">
            <v>458763</v>
          </cell>
          <cell r="E47">
            <v>13878.03</v>
          </cell>
          <cell r="F47">
            <v>266121.96999999997</v>
          </cell>
          <cell r="I47">
            <v>-1.57</v>
          </cell>
          <cell r="N47">
            <v>280000</v>
          </cell>
          <cell r="O47">
            <v>0</v>
          </cell>
          <cell r="P47">
            <v>0</v>
          </cell>
          <cell r="Q47">
            <v>0</v>
          </cell>
          <cell r="R47">
            <v>0</v>
          </cell>
          <cell r="S47">
            <v>280000</v>
          </cell>
          <cell r="T47">
            <v>43731.65</v>
          </cell>
          <cell r="U47">
            <v>0</v>
          </cell>
          <cell r="V47">
            <v>54971.340000000004</v>
          </cell>
          <cell r="W47">
            <v>54971.340000000004</v>
          </cell>
          <cell r="X47">
            <v>0</v>
          </cell>
          <cell r="Y47">
            <v>0</v>
          </cell>
          <cell r="Z47">
            <v>27893.9</v>
          </cell>
          <cell r="AA47">
            <v>27893.9</v>
          </cell>
          <cell r="AB47">
            <v>41771.93</v>
          </cell>
          <cell r="AC47">
            <v>0</v>
          </cell>
          <cell r="AF47">
            <v>29853.620000000003</v>
          </cell>
        </row>
        <row r="48">
          <cell r="C48">
            <v>0</v>
          </cell>
          <cell r="D48" t="str">
            <v>458765</v>
          </cell>
          <cell r="E48">
            <v>0</v>
          </cell>
          <cell r="F48">
            <v>0</v>
          </cell>
          <cell r="I48">
            <v>0</v>
          </cell>
          <cell r="N48">
            <v>0</v>
          </cell>
          <cell r="O48">
            <v>0</v>
          </cell>
          <cell r="P48">
            <v>0</v>
          </cell>
          <cell r="Q48">
            <v>0</v>
          </cell>
          <cell r="R48">
            <v>0</v>
          </cell>
          <cell r="S48">
            <v>0</v>
          </cell>
          <cell r="T48">
            <v>0</v>
          </cell>
          <cell r="U48">
            <v>0</v>
          </cell>
          <cell r="V48">
            <v>192530.01</v>
          </cell>
          <cell r="W48">
            <v>192530.01</v>
          </cell>
          <cell r="X48">
            <v>0</v>
          </cell>
          <cell r="Y48">
            <v>0</v>
          </cell>
          <cell r="Z48">
            <v>0</v>
          </cell>
          <cell r="AA48">
            <v>0</v>
          </cell>
          <cell r="AB48">
            <v>0</v>
          </cell>
          <cell r="AC48">
            <v>0</v>
          </cell>
          <cell r="AF48">
            <v>0</v>
          </cell>
        </row>
        <row r="49">
          <cell r="C49">
            <v>1750000</v>
          </cell>
          <cell r="D49" t="str">
            <v>458766</v>
          </cell>
          <cell r="E49">
            <v>0</v>
          </cell>
          <cell r="F49">
            <v>1750000</v>
          </cell>
          <cell r="I49">
            <v>0</v>
          </cell>
          <cell r="N49">
            <v>1750000</v>
          </cell>
          <cell r="O49">
            <v>0</v>
          </cell>
          <cell r="P49">
            <v>0</v>
          </cell>
          <cell r="Q49">
            <v>0</v>
          </cell>
          <cell r="R49">
            <v>0</v>
          </cell>
          <cell r="S49">
            <v>1750000</v>
          </cell>
          <cell r="T49">
            <v>0</v>
          </cell>
          <cell r="U49">
            <v>0</v>
          </cell>
          <cell r="V49">
            <v>0</v>
          </cell>
          <cell r="W49">
            <v>0</v>
          </cell>
          <cell r="X49">
            <v>0</v>
          </cell>
          <cell r="Y49">
            <v>0</v>
          </cell>
          <cell r="Z49">
            <v>0</v>
          </cell>
          <cell r="AA49">
            <v>0</v>
          </cell>
          <cell r="AB49">
            <v>0</v>
          </cell>
          <cell r="AC49">
            <v>0</v>
          </cell>
          <cell r="AF49">
            <v>0</v>
          </cell>
        </row>
        <row r="50">
          <cell r="C50">
            <v>720000</v>
          </cell>
          <cell r="D50" t="str">
            <v>458855</v>
          </cell>
          <cell r="E50">
            <v>554240.80000000005</v>
          </cell>
          <cell r="F50">
            <v>165759.19999999995</v>
          </cell>
          <cell r="I50">
            <v>118540.67</v>
          </cell>
          <cell r="N50">
            <v>720000</v>
          </cell>
          <cell r="O50">
            <v>54000</v>
          </cell>
          <cell r="P50">
            <v>0</v>
          </cell>
          <cell r="Q50">
            <v>0</v>
          </cell>
          <cell r="R50">
            <v>0</v>
          </cell>
          <cell r="S50">
            <v>774000</v>
          </cell>
          <cell r="T50">
            <v>554240.80000000005</v>
          </cell>
          <cell r="U50">
            <v>0</v>
          </cell>
          <cell r="V50">
            <v>276968.05</v>
          </cell>
          <cell r="W50">
            <v>276968.05</v>
          </cell>
          <cell r="X50">
            <v>0</v>
          </cell>
          <cell r="Y50">
            <v>0</v>
          </cell>
          <cell r="Z50">
            <v>0</v>
          </cell>
          <cell r="AA50">
            <v>0</v>
          </cell>
          <cell r="AB50">
            <v>554240.80000000005</v>
          </cell>
          <cell r="AC50">
            <v>0</v>
          </cell>
          <cell r="AF50">
            <v>0</v>
          </cell>
        </row>
        <row r="51">
          <cell r="C51">
            <v>0</v>
          </cell>
          <cell r="D51" t="str">
            <v>458860</v>
          </cell>
          <cell r="E51">
            <v>0</v>
          </cell>
          <cell r="F51">
            <v>0</v>
          </cell>
          <cell r="I51">
            <v>0</v>
          </cell>
          <cell r="N51">
            <v>0</v>
          </cell>
          <cell r="O51">
            <v>267000</v>
          </cell>
          <cell r="P51">
            <v>0</v>
          </cell>
          <cell r="Q51">
            <v>0</v>
          </cell>
          <cell r="R51">
            <v>0</v>
          </cell>
          <cell r="S51">
            <v>267000</v>
          </cell>
          <cell r="T51">
            <v>0</v>
          </cell>
          <cell r="U51">
            <v>0</v>
          </cell>
          <cell r="V51">
            <v>0</v>
          </cell>
          <cell r="W51">
            <v>0</v>
          </cell>
          <cell r="X51">
            <v>0</v>
          </cell>
          <cell r="Y51">
            <v>0</v>
          </cell>
          <cell r="Z51">
            <v>0</v>
          </cell>
          <cell r="AA51">
            <v>0</v>
          </cell>
          <cell r="AB51">
            <v>0</v>
          </cell>
          <cell r="AC51">
            <v>0</v>
          </cell>
          <cell r="AF51">
            <v>0</v>
          </cell>
        </row>
        <row r="52">
          <cell r="C52">
            <v>0</v>
          </cell>
          <cell r="D52" t="str">
            <v>458861</v>
          </cell>
          <cell r="E52">
            <v>320169.82999999996</v>
          </cell>
          <cell r="F52">
            <v>-320169.82999999996</v>
          </cell>
          <cell r="I52">
            <v>320169.83</v>
          </cell>
          <cell r="N52">
            <v>0</v>
          </cell>
          <cell r="O52">
            <v>0</v>
          </cell>
          <cell r="P52">
            <v>0</v>
          </cell>
          <cell r="Q52">
            <v>0</v>
          </cell>
          <cell r="R52">
            <v>0</v>
          </cell>
          <cell r="S52">
            <v>0</v>
          </cell>
          <cell r="T52">
            <v>320169.83</v>
          </cell>
          <cell r="U52">
            <v>0</v>
          </cell>
          <cell r="V52">
            <v>998000</v>
          </cell>
          <cell r="W52">
            <v>998000</v>
          </cell>
          <cell r="X52">
            <v>0</v>
          </cell>
          <cell r="Y52">
            <v>0</v>
          </cell>
          <cell r="Z52">
            <v>0</v>
          </cell>
          <cell r="AA52">
            <v>0</v>
          </cell>
          <cell r="AB52">
            <v>320169.82999999996</v>
          </cell>
          <cell r="AC52">
            <v>0</v>
          </cell>
          <cell r="AF52">
            <v>0</v>
          </cell>
        </row>
        <row r="53">
          <cell r="C53">
            <v>2184000</v>
          </cell>
          <cell r="D53" t="str">
            <v>459156</v>
          </cell>
          <cell r="E53">
            <v>227329.27000000002</v>
          </cell>
          <cell r="F53">
            <v>1956670.73</v>
          </cell>
          <cell r="I53">
            <v>120663.64</v>
          </cell>
          <cell r="N53">
            <v>2184000</v>
          </cell>
          <cell r="O53">
            <v>0</v>
          </cell>
          <cell r="P53">
            <v>0</v>
          </cell>
          <cell r="Q53">
            <v>0</v>
          </cell>
          <cell r="R53">
            <v>0</v>
          </cell>
          <cell r="S53">
            <v>2184000</v>
          </cell>
          <cell r="T53">
            <v>722913.19000000006</v>
          </cell>
          <cell r="U53">
            <v>0</v>
          </cell>
          <cell r="V53">
            <v>2156510.29</v>
          </cell>
          <cell r="W53">
            <v>2156510.29</v>
          </cell>
          <cell r="X53">
            <v>0</v>
          </cell>
          <cell r="Y53">
            <v>0</v>
          </cell>
          <cell r="Z53">
            <v>484476.03</v>
          </cell>
          <cell r="AA53">
            <v>484476.03</v>
          </cell>
          <cell r="AB53">
            <v>711805.3</v>
          </cell>
          <cell r="AC53">
            <v>0</v>
          </cell>
          <cell r="AF53">
            <v>495583.92000000004</v>
          </cell>
        </row>
        <row r="54">
          <cell r="C54">
            <v>50000</v>
          </cell>
          <cell r="D54" t="str">
            <v>459157</v>
          </cell>
          <cell r="E54">
            <v>42176.14</v>
          </cell>
          <cell r="F54">
            <v>7823.8600000000006</v>
          </cell>
          <cell r="I54">
            <v>11136.4</v>
          </cell>
          <cell r="N54">
            <v>50000</v>
          </cell>
          <cell r="O54">
            <v>0</v>
          </cell>
          <cell r="P54">
            <v>0</v>
          </cell>
          <cell r="Q54">
            <v>0</v>
          </cell>
          <cell r="R54">
            <v>0</v>
          </cell>
          <cell r="S54">
            <v>50000</v>
          </cell>
          <cell r="T54">
            <v>42176.14</v>
          </cell>
          <cell r="U54">
            <v>0</v>
          </cell>
          <cell r="V54">
            <v>9234.5400000000009</v>
          </cell>
          <cell r="W54">
            <v>9234.5400000000009</v>
          </cell>
          <cell r="X54">
            <v>0</v>
          </cell>
          <cell r="Y54">
            <v>0</v>
          </cell>
          <cell r="Z54">
            <v>0</v>
          </cell>
          <cell r="AA54">
            <v>0</v>
          </cell>
          <cell r="AB54">
            <v>42176.14</v>
          </cell>
          <cell r="AC54">
            <v>0</v>
          </cell>
          <cell r="AF54">
            <v>0</v>
          </cell>
        </row>
        <row r="55">
          <cell r="C55">
            <v>3560000</v>
          </cell>
          <cell r="D55" t="str">
            <v>459158</v>
          </cell>
          <cell r="E55">
            <v>624247.27000000014</v>
          </cell>
          <cell r="F55">
            <v>2935752.73</v>
          </cell>
          <cell r="I55">
            <v>291712.47000000003</v>
          </cell>
          <cell r="N55">
            <v>3560000</v>
          </cell>
          <cell r="O55">
            <v>9180000</v>
          </cell>
          <cell r="P55">
            <v>0</v>
          </cell>
          <cell r="Q55">
            <v>0</v>
          </cell>
          <cell r="R55">
            <v>0</v>
          </cell>
          <cell r="S55">
            <v>12740000</v>
          </cell>
          <cell r="T55">
            <v>700701.14</v>
          </cell>
          <cell r="U55">
            <v>0</v>
          </cell>
          <cell r="V55">
            <v>7823059.8200000003</v>
          </cell>
          <cell r="W55">
            <v>7823059.8200000003</v>
          </cell>
          <cell r="X55">
            <v>0</v>
          </cell>
          <cell r="Y55">
            <v>0</v>
          </cell>
          <cell r="Z55">
            <v>71435.72</v>
          </cell>
          <cell r="AA55">
            <v>71435.72</v>
          </cell>
          <cell r="AB55">
            <v>695682.99000000011</v>
          </cell>
          <cell r="AC55">
            <v>0</v>
          </cell>
          <cell r="AF55">
            <v>76453.869999999879</v>
          </cell>
        </row>
        <row r="56">
          <cell r="C56">
            <v>1636000</v>
          </cell>
          <cell r="D56" t="str">
            <v>459159</v>
          </cell>
          <cell r="E56">
            <v>181826.05000000002</v>
          </cell>
          <cell r="F56">
            <v>1454173.95</v>
          </cell>
          <cell r="I56">
            <v>24657.16</v>
          </cell>
          <cell r="N56">
            <v>1636000</v>
          </cell>
          <cell r="O56">
            <v>3837000</v>
          </cell>
          <cell r="P56">
            <v>0</v>
          </cell>
          <cell r="Q56">
            <v>0</v>
          </cell>
          <cell r="R56">
            <v>0</v>
          </cell>
          <cell r="S56">
            <v>5473000</v>
          </cell>
          <cell r="T56">
            <v>239472.23</v>
          </cell>
          <cell r="U56">
            <v>0</v>
          </cell>
          <cell r="V56">
            <v>125433.19</v>
          </cell>
          <cell r="W56">
            <v>125433.19</v>
          </cell>
          <cell r="X56">
            <v>0</v>
          </cell>
          <cell r="Y56">
            <v>0</v>
          </cell>
          <cell r="Z56">
            <v>53862.32</v>
          </cell>
          <cell r="AA56">
            <v>53862.32</v>
          </cell>
          <cell r="AB56">
            <v>235688.37000000002</v>
          </cell>
          <cell r="AC56">
            <v>0</v>
          </cell>
          <cell r="AF56">
            <v>57646.179999999993</v>
          </cell>
        </row>
        <row r="57">
          <cell r="C57">
            <v>273000</v>
          </cell>
          <cell r="D57" t="str">
            <v>459199</v>
          </cell>
          <cell r="E57">
            <v>31998.400000000001</v>
          </cell>
          <cell r="F57">
            <v>241001.60000000001</v>
          </cell>
          <cell r="I57">
            <v>8090.8</v>
          </cell>
          <cell r="N57">
            <v>273000</v>
          </cell>
          <cell r="O57">
            <v>0</v>
          </cell>
          <cell r="P57">
            <v>0</v>
          </cell>
          <cell r="Q57">
            <v>0</v>
          </cell>
          <cell r="R57">
            <v>0</v>
          </cell>
          <cell r="S57">
            <v>273000</v>
          </cell>
          <cell r="T57">
            <v>58242.74</v>
          </cell>
          <cell r="U57">
            <v>0</v>
          </cell>
          <cell r="V57">
            <v>52518.090000000004</v>
          </cell>
          <cell r="W57">
            <v>52518.090000000004</v>
          </cell>
          <cell r="X57">
            <v>0</v>
          </cell>
          <cell r="Y57">
            <v>0</v>
          </cell>
          <cell r="Z57">
            <v>24521.279999999999</v>
          </cell>
          <cell r="AA57">
            <v>24521.279999999999</v>
          </cell>
          <cell r="AB57">
            <v>56519.68</v>
          </cell>
          <cell r="AC57">
            <v>0</v>
          </cell>
          <cell r="AF57">
            <v>26244.339999999997</v>
          </cell>
        </row>
        <row r="58">
          <cell r="C58">
            <v>2600000</v>
          </cell>
          <cell r="D58" t="str">
            <v>459200</v>
          </cell>
          <cell r="E58">
            <v>1789110.33</v>
          </cell>
          <cell r="F58">
            <v>810889.66999999993</v>
          </cell>
          <cell r="I58">
            <v>537934.14</v>
          </cell>
          <cell r="N58">
            <v>2600000</v>
          </cell>
          <cell r="O58">
            <v>2700000</v>
          </cell>
          <cell r="P58">
            <v>0</v>
          </cell>
          <cell r="Q58">
            <v>0</v>
          </cell>
          <cell r="R58">
            <v>0</v>
          </cell>
          <cell r="S58">
            <v>5300000</v>
          </cell>
          <cell r="T58">
            <v>3363269.76</v>
          </cell>
          <cell r="U58">
            <v>67224</v>
          </cell>
          <cell r="V58">
            <v>5712144.3899999997</v>
          </cell>
          <cell r="W58">
            <v>5779368.3899999997</v>
          </cell>
          <cell r="X58">
            <v>-783267.31</v>
          </cell>
          <cell r="Y58">
            <v>0</v>
          </cell>
          <cell r="Z58">
            <v>675284.32000000007</v>
          </cell>
          <cell r="AA58">
            <v>-107982.98999999999</v>
          </cell>
          <cell r="AB58">
            <v>1681127.34</v>
          </cell>
          <cell r="AC58">
            <v>0</v>
          </cell>
          <cell r="AF58">
            <v>1574159.4299999997</v>
          </cell>
        </row>
        <row r="59">
          <cell r="C59">
            <v>0</v>
          </cell>
          <cell r="D59" t="str">
            <v>459204</v>
          </cell>
          <cell r="E59">
            <v>0</v>
          </cell>
          <cell r="F59">
            <v>0</v>
          </cell>
          <cell r="I59">
            <v>0</v>
          </cell>
          <cell r="N59">
            <v>0</v>
          </cell>
          <cell r="O59">
            <v>0</v>
          </cell>
          <cell r="P59">
            <v>0</v>
          </cell>
          <cell r="Q59">
            <v>0</v>
          </cell>
          <cell r="R59">
            <v>0</v>
          </cell>
          <cell r="S59">
            <v>0</v>
          </cell>
          <cell r="T59">
            <v>-1456.71</v>
          </cell>
          <cell r="U59">
            <v>0</v>
          </cell>
          <cell r="V59">
            <v>0</v>
          </cell>
          <cell r="W59">
            <v>0</v>
          </cell>
          <cell r="X59">
            <v>0</v>
          </cell>
          <cell r="Y59">
            <v>0</v>
          </cell>
          <cell r="Z59">
            <v>538783.85</v>
          </cell>
          <cell r="AA59">
            <v>538783.85</v>
          </cell>
          <cell r="AB59">
            <v>538783.85</v>
          </cell>
          <cell r="AC59">
            <v>0</v>
          </cell>
          <cell r="AF59">
            <v>-1456.71</v>
          </cell>
        </row>
        <row r="60">
          <cell r="C60">
            <v>15960000</v>
          </cell>
          <cell r="D60" t="str">
            <v>459205</v>
          </cell>
          <cell r="E60">
            <v>12190390.57</v>
          </cell>
          <cell r="F60">
            <v>3769609.4299999997</v>
          </cell>
          <cell r="I60">
            <v>1339954.2</v>
          </cell>
          <cell r="N60">
            <v>15960000</v>
          </cell>
          <cell r="O60">
            <v>2839000</v>
          </cell>
          <cell r="P60">
            <v>0</v>
          </cell>
          <cell r="Q60">
            <v>0</v>
          </cell>
          <cell r="R60">
            <v>0</v>
          </cell>
          <cell r="S60">
            <v>18799000</v>
          </cell>
          <cell r="T60">
            <v>15432743.17</v>
          </cell>
          <cell r="U60">
            <v>0</v>
          </cell>
          <cell r="V60">
            <v>4239986.72</v>
          </cell>
          <cell r="W60">
            <v>4239986.72</v>
          </cell>
          <cell r="X60">
            <v>0</v>
          </cell>
          <cell r="Y60">
            <v>0</v>
          </cell>
          <cell r="Z60">
            <v>3851730.34</v>
          </cell>
          <cell r="AA60">
            <v>3851730.34</v>
          </cell>
          <cell r="AB60">
            <v>16042120.91</v>
          </cell>
          <cell r="AC60">
            <v>0</v>
          </cell>
          <cell r="AF60">
            <v>3242352.5999999996</v>
          </cell>
        </row>
        <row r="61">
          <cell r="C61">
            <v>1885000</v>
          </cell>
          <cell r="D61" t="str">
            <v>459206</v>
          </cell>
          <cell r="E61">
            <v>449879.92000000004</v>
          </cell>
          <cell r="F61">
            <v>1435120.08</v>
          </cell>
          <cell r="I61">
            <v>177558</v>
          </cell>
          <cell r="N61">
            <v>1885000</v>
          </cell>
          <cell r="O61">
            <v>8640000</v>
          </cell>
          <cell r="P61">
            <v>29899999.359999999</v>
          </cell>
          <cell r="Q61">
            <v>0</v>
          </cell>
          <cell r="R61">
            <v>0</v>
          </cell>
          <cell r="S61">
            <v>40424999.359999999</v>
          </cell>
          <cell r="T61">
            <v>605034.16</v>
          </cell>
          <cell r="U61">
            <v>0</v>
          </cell>
          <cell r="V61">
            <v>836104.87</v>
          </cell>
          <cell r="W61">
            <v>836104.87</v>
          </cell>
          <cell r="X61">
            <v>0</v>
          </cell>
          <cell r="Y61">
            <v>0</v>
          </cell>
          <cell r="Z61">
            <v>379628.44</v>
          </cell>
          <cell r="AA61">
            <v>379628.44</v>
          </cell>
          <cell r="AB61">
            <v>829508.3600000001</v>
          </cell>
          <cell r="AC61">
            <v>0</v>
          </cell>
          <cell r="AF61">
            <v>155154.23999999999</v>
          </cell>
        </row>
        <row r="62">
          <cell r="C62">
            <v>3155000</v>
          </cell>
          <cell r="D62" t="str">
            <v>459207</v>
          </cell>
          <cell r="E62">
            <v>1548220.81</v>
          </cell>
          <cell r="F62">
            <v>1606779.19</v>
          </cell>
          <cell r="I62">
            <v>224712.74</v>
          </cell>
          <cell r="N62">
            <v>3155000</v>
          </cell>
          <cell r="O62">
            <v>0</v>
          </cell>
          <cell r="P62">
            <v>0</v>
          </cell>
          <cell r="Q62">
            <v>0</v>
          </cell>
          <cell r="R62">
            <v>0</v>
          </cell>
          <cell r="S62">
            <v>3155000</v>
          </cell>
          <cell r="T62">
            <v>4348548.4800000004</v>
          </cell>
          <cell r="U62">
            <v>0</v>
          </cell>
          <cell r="V62">
            <v>366565.79</v>
          </cell>
          <cell r="W62">
            <v>366565.79</v>
          </cell>
          <cell r="X62">
            <v>-1448891.9</v>
          </cell>
          <cell r="Y62">
            <v>0</v>
          </cell>
          <cell r="Z62">
            <v>0</v>
          </cell>
          <cell r="AA62">
            <v>-1448891.9</v>
          </cell>
          <cell r="AB62">
            <v>99328.910000000149</v>
          </cell>
          <cell r="AC62">
            <v>0</v>
          </cell>
          <cell r="AF62">
            <v>2800327.6700000004</v>
          </cell>
        </row>
        <row r="63">
          <cell r="C63">
            <v>3428000</v>
          </cell>
          <cell r="D63" t="str">
            <v>459208</v>
          </cell>
          <cell r="E63">
            <v>1157607.6000000001</v>
          </cell>
          <cell r="F63">
            <v>2270392.4</v>
          </cell>
          <cell r="I63">
            <v>690504.02</v>
          </cell>
          <cell r="N63">
            <v>3428000</v>
          </cell>
          <cell r="O63">
            <v>1000000</v>
          </cell>
          <cell r="P63">
            <v>0</v>
          </cell>
          <cell r="Q63">
            <v>0</v>
          </cell>
          <cell r="R63">
            <v>0</v>
          </cell>
          <cell r="S63">
            <v>4428000</v>
          </cell>
          <cell r="T63">
            <v>1498951.98</v>
          </cell>
          <cell r="U63">
            <v>0</v>
          </cell>
          <cell r="V63">
            <v>1631796.4300000002</v>
          </cell>
          <cell r="W63">
            <v>1631796.4300000002</v>
          </cell>
          <cell r="X63">
            <v>0</v>
          </cell>
          <cell r="Y63">
            <v>0</v>
          </cell>
          <cell r="Z63">
            <v>318937.88</v>
          </cell>
          <cell r="AA63">
            <v>318937.88</v>
          </cell>
          <cell r="AB63">
            <v>1476545.48</v>
          </cell>
          <cell r="AC63">
            <v>0</v>
          </cell>
          <cell r="AF63">
            <v>341344.37999999989</v>
          </cell>
        </row>
        <row r="64">
          <cell r="C64">
            <v>300000</v>
          </cell>
          <cell r="D64" t="str">
            <v>459209</v>
          </cell>
          <cell r="E64">
            <v>73515.91</v>
          </cell>
          <cell r="F64">
            <v>226484.09</v>
          </cell>
          <cell r="I64">
            <v>2376.27</v>
          </cell>
          <cell r="N64">
            <v>300000</v>
          </cell>
          <cell r="O64">
            <v>0</v>
          </cell>
          <cell r="P64">
            <v>0</v>
          </cell>
          <cell r="Q64">
            <v>0</v>
          </cell>
          <cell r="R64">
            <v>0</v>
          </cell>
          <cell r="S64">
            <v>300000</v>
          </cell>
          <cell r="T64">
            <v>276758.66000000003</v>
          </cell>
          <cell r="U64">
            <v>0</v>
          </cell>
          <cell r="V64">
            <v>2155.44</v>
          </cell>
          <cell r="W64">
            <v>2155.44</v>
          </cell>
          <cell r="X64">
            <v>0</v>
          </cell>
          <cell r="Y64">
            <v>0</v>
          </cell>
          <cell r="Z64">
            <v>190365.5</v>
          </cell>
          <cell r="AA64">
            <v>190365.5</v>
          </cell>
          <cell r="AB64">
            <v>263881.41000000003</v>
          </cell>
          <cell r="AC64">
            <v>0</v>
          </cell>
          <cell r="AF64">
            <v>203242.75000000003</v>
          </cell>
        </row>
        <row r="65">
          <cell r="C65">
            <v>48026000</v>
          </cell>
          <cell r="D65" t="str">
            <v>A_WATER_TMT_MTCE 302</v>
          </cell>
          <cell r="E65">
            <v>23942285.25</v>
          </cell>
          <cell r="F65">
            <v>24083714.75</v>
          </cell>
          <cell r="I65">
            <v>4782007.8800000008</v>
          </cell>
          <cell r="N65">
            <v>48026000</v>
          </cell>
          <cell r="O65">
            <v>42663000</v>
          </cell>
          <cell r="P65">
            <v>29899999.359999999</v>
          </cell>
          <cell r="Q65">
            <v>0</v>
          </cell>
          <cell r="R65">
            <v>0</v>
          </cell>
          <cell r="S65">
            <v>120588999.36</v>
          </cell>
          <cell r="T65">
            <v>48406114.319999993</v>
          </cell>
          <cell r="U65">
            <v>93636.89</v>
          </cell>
          <cell r="V65">
            <v>31562743.620000001</v>
          </cell>
          <cell r="W65">
            <v>31656380.510000002</v>
          </cell>
          <cell r="X65">
            <v>-5210455.6000000006</v>
          </cell>
          <cell r="Y65">
            <v>0</v>
          </cell>
          <cell r="Z65">
            <v>7398930.2100000009</v>
          </cell>
          <cell r="AA65">
            <v>2188474.6100000003</v>
          </cell>
          <cell r="AB65">
            <v>26130759.859999999</v>
          </cell>
          <cell r="AC65">
            <v>0</v>
          </cell>
          <cell r="AF65">
            <v>24463829.069999993</v>
          </cell>
        </row>
        <row r="66">
          <cell r="C66">
            <v>0</v>
          </cell>
          <cell r="D66" t="str">
            <v>459010</v>
          </cell>
          <cell r="E66">
            <v>39295.410000000003</v>
          </cell>
          <cell r="F66">
            <v>-39295.410000000003</v>
          </cell>
          <cell r="I66">
            <v>192.29</v>
          </cell>
          <cell r="N66">
            <v>0</v>
          </cell>
          <cell r="O66">
            <v>0</v>
          </cell>
          <cell r="P66">
            <v>0</v>
          </cell>
          <cell r="Q66">
            <v>0</v>
          </cell>
          <cell r="R66">
            <v>0</v>
          </cell>
          <cell r="S66">
            <v>0</v>
          </cell>
          <cell r="T66">
            <v>39295.410000000003</v>
          </cell>
          <cell r="U66">
            <v>0</v>
          </cell>
          <cell r="V66">
            <v>5952.56</v>
          </cell>
          <cell r="W66">
            <v>5952.56</v>
          </cell>
          <cell r="X66">
            <v>0</v>
          </cell>
          <cell r="Y66">
            <v>0</v>
          </cell>
          <cell r="Z66">
            <v>970000</v>
          </cell>
          <cell r="AA66">
            <v>970000</v>
          </cell>
          <cell r="AB66">
            <v>1009295.41</v>
          </cell>
          <cell r="AC66">
            <v>0</v>
          </cell>
          <cell r="AF66">
            <v>0</v>
          </cell>
        </row>
        <row r="67">
          <cell r="C67">
            <v>250000</v>
          </cell>
          <cell r="D67" t="str">
            <v>459060</v>
          </cell>
          <cell r="E67">
            <v>429429.17000000004</v>
          </cell>
          <cell r="F67">
            <v>-179429.17000000004</v>
          </cell>
          <cell r="I67">
            <v>14427</v>
          </cell>
          <cell r="N67">
            <v>250000</v>
          </cell>
          <cell r="O67">
            <v>0</v>
          </cell>
          <cell r="P67">
            <v>0</v>
          </cell>
          <cell r="Q67">
            <v>0</v>
          </cell>
          <cell r="R67">
            <v>0</v>
          </cell>
          <cell r="S67">
            <v>250000</v>
          </cell>
          <cell r="T67">
            <v>932211.53</v>
          </cell>
          <cell r="U67">
            <v>0</v>
          </cell>
          <cell r="V67">
            <v>77400.44</v>
          </cell>
          <cell r="W67">
            <v>77400.44</v>
          </cell>
          <cell r="X67">
            <v>-427327.78</v>
          </cell>
          <cell r="Y67">
            <v>0</v>
          </cell>
          <cell r="Z67">
            <v>0</v>
          </cell>
          <cell r="AA67">
            <v>-427327.78</v>
          </cell>
          <cell r="AB67">
            <v>2101.390000000014</v>
          </cell>
          <cell r="AC67">
            <v>0</v>
          </cell>
          <cell r="AF67">
            <v>502782.36</v>
          </cell>
        </row>
        <row r="68">
          <cell r="C68">
            <v>355000</v>
          </cell>
          <cell r="D68" t="str">
            <v>459090</v>
          </cell>
          <cell r="E68">
            <v>208728.9</v>
          </cell>
          <cell r="F68">
            <v>146271.1</v>
          </cell>
          <cell r="I68">
            <v>77469.900000000009</v>
          </cell>
          <cell r="N68">
            <v>355000</v>
          </cell>
          <cell r="O68">
            <v>0</v>
          </cell>
          <cell r="P68">
            <v>0</v>
          </cell>
          <cell r="Q68">
            <v>0</v>
          </cell>
          <cell r="R68">
            <v>0</v>
          </cell>
          <cell r="S68">
            <v>355000</v>
          </cell>
          <cell r="T68">
            <v>457502.7</v>
          </cell>
          <cell r="U68">
            <v>0</v>
          </cell>
          <cell r="V68">
            <v>166186.12</v>
          </cell>
          <cell r="W68">
            <v>166186.12</v>
          </cell>
          <cell r="X68">
            <v>-207707.5</v>
          </cell>
          <cell r="Y68">
            <v>0</v>
          </cell>
          <cell r="Z68">
            <v>0</v>
          </cell>
          <cell r="AA68">
            <v>-207707.5</v>
          </cell>
          <cell r="AB68">
            <v>1021.3999999999942</v>
          </cell>
          <cell r="AC68">
            <v>0</v>
          </cell>
          <cell r="AF68">
            <v>248773.80000000002</v>
          </cell>
        </row>
        <row r="69">
          <cell r="C69">
            <v>250000</v>
          </cell>
          <cell r="D69" t="str">
            <v>459110</v>
          </cell>
          <cell r="E69">
            <v>20036.580000000002</v>
          </cell>
          <cell r="F69">
            <v>229963.41999999998</v>
          </cell>
          <cell r="I69">
            <v>1807.44</v>
          </cell>
          <cell r="N69">
            <v>250000</v>
          </cell>
          <cell r="O69">
            <v>0</v>
          </cell>
          <cell r="P69">
            <v>0</v>
          </cell>
          <cell r="Q69">
            <v>0</v>
          </cell>
          <cell r="R69">
            <v>0</v>
          </cell>
          <cell r="S69">
            <v>250000</v>
          </cell>
          <cell r="T69">
            <v>56866.51</v>
          </cell>
          <cell r="U69">
            <v>0</v>
          </cell>
          <cell r="V69">
            <v>121524.98</v>
          </cell>
          <cell r="W69">
            <v>121524.98</v>
          </cell>
          <cell r="X69">
            <v>-20005.14</v>
          </cell>
          <cell r="Y69">
            <v>0</v>
          </cell>
          <cell r="Z69">
            <v>0</v>
          </cell>
          <cell r="AA69">
            <v>-20005.14</v>
          </cell>
          <cell r="AB69">
            <v>31.440000000002328</v>
          </cell>
          <cell r="AC69">
            <v>0</v>
          </cell>
          <cell r="AF69">
            <v>36829.93</v>
          </cell>
        </row>
        <row r="70">
          <cell r="C70">
            <v>0</v>
          </cell>
          <cell r="D70" t="str">
            <v>459260</v>
          </cell>
          <cell r="E70">
            <v>0</v>
          </cell>
          <cell r="F70">
            <v>0</v>
          </cell>
          <cell r="I70">
            <v>0</v>
          </cell>
          <cell r="N70">
            <v>0</v>
          </cell>
          <cell r="O70">
            <v>0</v>
          </cell>
          <cell r="P70">
            <v>0</v>
          </cell>
          <cell r="Q70">
            <v>0</v>
          </cell>
          <cell r="R70">
            <v>0</v>
          </cell>
          <cell r="S70">
            <v>0</v>
          </cell>
          <cell r="T70">
            <v>0</v>
          </cell>
          <cell r="U70">
            <v>0</v>
          </cell>
          <cell r="V70">
            <v>186154.41</v>
          </cell>
          <cell r="W70">
            <v>186154.41</v>
          </cell>
          <cell r="X70">
            <v>0</v>
          </cell>
          <cell r="Y70">
            <v>0</v>
          </cell>
          <cell r="Z70">
            <v>0</v>
          </cell>
          <cell r="AA70">
            <v>0</v>
          </cell>
          <cell r="AB70">
            <v>0</v>
          </cell>
          <cell r="AC70">
            <v>0</v>
          </cell>
          <cell r="AF70">
            <v>0</v>
          </cell>
        </row>
        <row r="71">
          <cell r="C71">
            <v>0</v>
          </cell>
          <cell r="D71" t="str">
            <v>459280</v>
          </cell>
          <cell r="E71">
            <v>0</v>
          </cell>
          <cell r="F71">
            <v>0</v>
          </cell>
          <cell r="I71">
            <v>0</v>
          </cell>
          <cell r="N71">
            <v>0</v>
          </cell>
          <cell r="O71">
            <v>0</v>
          </cell>
          <cell r="P71">
            <v>0</v>
          </cell>
          <cell r="Q71">
            <v>0</v>
          </cell>
          <cell r="R71">
            <v>0</v>
          </cell>
          <cell r="S71">
            <v>0</v>
          </cell>
          <cell r="T71">
            <v>0</v>
          </cell>
          <cell r="U71">
            <v>0</v>
          </cell>
          <cell r="V71">
            <v>0</v>
          </cell>
          <cell r="W71">
            <v>0</v>
          </cell>
          <cell r="X71">
            <v>0</v>
          </cell>
          <cell r="Y71">
            <v>0</v>
          </cell>
          <cell r="Z71">
            <v>111202.01000000001</v>
          </cell>
          <cell r="AA71">
            <v>111202.01000000001</v>
          </cell>
          <cell r="AB71">
            <v>111202.01000000001</v>
          </cell>
          <cell r="AC71">
            <v>0</v>
          </cell>
          <cell r="AF71">
            <v>0</v>
          </cell>
        </row>
        <row r="72">
          <cell r="C72">
            <v>855000</v>
          </cell>
          <cell r="D72" t="str">
            <v>A_GLEN_BEAR UPGD304</v>
          </cell>
          <cell r="E72">
            <v>697490.05999999994</v>
          </cell>
          <cell r="F72">
            <v>157509.94000000006</v>
          </cell>
          <cell r="I72">
            <v>93896.63</v>
          </cell>
          <cell r="N72">
            <v>855000</v>
          </cell>
          <cell r="O72">
            <v>0</v>
          </cell>
          <cell r="P72">
            <v>0</v>
          </cell>
          <cell r="Q72">
            <v>0</v>
          </cell>
          <cell r="R72">
            <v>0</v>
          </cell>
          <cell r="S72">
            <v>855000</v>
          </cell>
          <cell r="T72">
            <v>1485876.15</v>
          </cell>
          <cell r="U72">
            <v>0</v>
          </cell>
          <cell r="V72">
            <v>557218.51</v>
          </cell>
          <cell r="W72">
            <v>557218.51</v>
          </cell>
          <cell r="X72">
            <v>-655040.42000000004</v>
          </cell>
          <cell r="Y72">
            <v>0</v>
          </cell>
          <cell r="Z72">
            <v>1081202.01</v>
          </cell>
          <cell r="AA72">
            <v>426161.58999999997</v>
          </cell>
          <cell r="AB72">
            <v>1123651.6499999999</v>
          </cell>
          <cell r="AC72">
            <v>0</v>
          </cell>
          <cell r="AF72">
            <v>788386.09</v>
          </cell>
        </row>
        <row r="73">
          <cell r="C73">
            <v>0</v>
          </cell>
          <cell r="D73" t="str">
            <v>A_GLENMORE TRTMNT300</v>
          </cell>
          <cell r="E73">
            <v>0</v>
          </cell>
          <cell r="F73">
            <v>0</v>
          </cell>
          <cell r="I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F73">
            <v>0</v>
          </cell>
        </row>
        <row r="74">
          <cell r="C74">
            <v>48881000</v>
          </cell>
          <cell r="D74" t="str">
            <v>A_P891</v>
          </cell>
          <cell r="E74">
            <v>24639775.310000002</v>
          </cell>
          <cell r="F74">
            <v>24241224.689999998</v>
          </cell>
          <cell r="I74">
            <v>4875904.5100000007</v>
          </cell>
          <cell r="N74">
            <v>48881000</v>
          </cell>
          <cell r="O74">
            <v>42663000</v>
          </cell>
          <cell r="P74">
            <v>29899999.359999999</v>
          </cell>
          <cell r="Q74">
            <v>0</v>
          </cell>
          <cell r="R74">
            <v>0</v>
          </cell>
          <cell r="S74">
            <v>121443999.36</v>
          </cell>
          <cell r="T74">
            <v>49891990.469999999</v>
          </cell>
          <cell r="U74">
            <v>93636.89</v>
          </cell>
          <cell r="V74">
            <v>32119962.129999999</v>
          </cell>
          <cell r="W74">
            <v>32213599.02</v>
          </cell>
          <cell r="X74">
            <v>-5865496.0199999996</v>
          </cell>
          <cell r="Y74">
            <v>0</v>
          </cell>
          <cell r="Z74">
            <v>8480132.2200000007</v>
          </cell>
          <cell r="AA74">
            <v>2614636.2000000011</v>
          </cell>
          <cell r="AB74">
            <v>27254411.510000005</v>
          </cell>
          <cell r="AC74">
            <v>0</v>
          </cell>
          <cell r="AF74">
            <v>25252215.159999996</v>
          </cell>
        </row>
        <row r="75">
          <cell r="C75">
            <v>0</v>
          </cell>
          <cell r="D75" t="str">
            <v>458200</v>
          </cell>
          <cell r="E75">
            <v>0</v>
          </cell>
          <cell r="F75">
            <v>0</v>
          </cell>
          <cell r="I75">
            <v>0</v>
          </cell>
          <cell r="N75">
            <v>0</v>
          </cell>
          <cell r="O75">
            <v>0</v>
          </cell>
          <cell r="P75">
            <v>0</v>
          </cell>
          <cell r="Q75">
            <v>0</v>
          </cell>
          <cell r="R75">
            <v>0</v>
          </cell>
          <cell r="S75">
            <v>0</v>
          </cell>
          <cell r="T75">
            <v>0</v>
          </cell>
          <cell r="U75">
            <v>46312.3</v>
          </cell>
          <cell r="V75">
            <v>0</v>
          </cell>
          <cell r="W75">
            <v>46312.3</v>
          </cell>
          <cell r="X75">
            <v>0</v>
          </cell>
          <cell r="Y75">
            <v>0</v>
          </cell>
          <cell r="Z75">
            <v>0</v>
          </cell>
          <cell r="AA75">
            <v>0</v>
          </cell>
          <cell r="AB75">
            <v>0</v>
          </cell>
          <cell r="AC75">
            <v>0</v>
          </cell>
          <cell r="AF75">
            <v>0</v>
          </cell>
        </row>
        <row r="76">
          <cell r="C76">
            <v>0</v>
          </cell>
          <cell r="D76" t="str">
            <v>459500</v>
          </cell>
          <cell r="E76">
            <v>0</v>
          </cell>
          <cell r="F76">
            <v>0</v>
          </cell>
          <cell r="I76">
            <v>0</v>
          </cell>
          <cell r="N76">
            <v>0</v>
          </cell>
          <cell r="O76">
            <v>0</v>
          </cell>
          <cell r="P76">
            <v>0</v>
          </cell>
          <cell r="Q76">
            <v>0</v>
          </cell>
          <cell r="R76">
            <v>0</v>
          </cell>
          <cell r="S76">
            <v>0</v>
          </cell>
          <cell r="T76">
            <v>0</v>
          </cell>
          <cell r="U76">
            <v>0</v>
          </cell>
          <cell r="V76">
            <v>3117.3</v>
          </cell>
          <cell r="W76">
            <v>3117.3</v>
          </cell>
          <cell r="X76">
            <v>0</v>
          </cell>
          <cell r="Y76">
            <v>0</v>
          </cell>
          <cell r="Z76">
            <v>0</v>
          </cell>
          <cell r="AA76">
            <v>0</v>
          </cell>
          <cell r="AB76">
            <v>0</v>
          </cell>
          <cell r="AC76">
            <v>0</v>
          </cell>
          <cell r="AF76">
            <v>0</v>
          </cell>
        </row>
        <row r="77">
          <cell r="C77">
            <v>5920000</v>
          </cell>
          <cell r="D77" t="str">
            <v>459570</v>
          </cell>
          <cell r="E77">
            <v>5319609.34</v>
          </cell>
          <cell r="F77">
            <v>600390.66000000015</v>
          </cell>
          <cell r="I77">
            <v>434496.51</v>
          </cell>
          <cell r="N77">
            <v>5920000</v>
          </cell>
          <cell r="O77">
            <v>500000</v>
          </cell>
          <cell r="P77">
            <v>0</v>
          </cell>
          <cell r="Q77">
            <v>0</v>
          </cell>
          <cell r="R77">
            <v>0</v>
          </cell>
          <cell r="S77">
            <v>6420000</v>
          </cell>
          <cell r="T77">
            <v>14424262.26</v>
          </cell>
          <cell r="U77">
            <v>0</v>
          </cell>
          <cell r="V77">
            <v>13482653.789999999</v>
          </cell>
          <cell r="W77">
            <v>13482653.789999999</v>
          </cell>
          <cell r="X77">
            <v>-4281964.66</v>
          </cell>
          <cell r="Y77">
            <v>0</v>
          </cell>
          <cell r="Z77">
            <v>0</v>
          </cell>
          <cell r="AA77">
            <v>-4281964.66</v>
          </cell>
          <cell r="AB77">
            <v>1037644.6799999997</v>
          </cell>
          <cell r="AC77">
            <v>0</v>
          </cell>
          <cell r="AF77">
            <v>9104652.9199999999</v>
          </cell>
        </row>
        <row r="78">
          <cell r="C78">
            <v>0</v>
          </cell>
          <cell r="D78" t="str">
            <v>459571</v>
          </cell>
          <cell r="E78">
            <v>0</v>
          </cell>
          <cell r="F78">
            <v>0</v>
          </cell>
          <cell r="I78">
            <v>0</v>
          </cell>
          <cell r="N78">
            <v>0</v>
          </cell>
          <cell r="O78">
            <v>0</v>
          </cell>
          <cell r="P78">
            <v>0</v>
          </cell>
          <cell r="Q78">
            <v>0</v>
          </cell>
          <cell r="R78">
            <v>0</v>
          </cell>
          <cell r="S78">
            <v>0</v>
          </cell>
          <cell r="T78">
            <v>0</v>
          </cell>
          <cell r="U78">
            <v>0</v>
          </cell>
          <cell r="V78">
            <v>44060.3</v>
          </cell>
          <cell r="W78">
            <v>44060.3</v>
          </cell>
          <cell r="X78">
            <v>0</v>
          </cell>
          <cell r="Y78">
            <v>0</v>
          </cell>
          <cell r="Z78">
            <v>0</v>
          </cell>
          <cell r="AA78">
            <v>0</v>
          </cell>
          <cell r="AB78">
            <v>0</v>
          </cell>
          <cell r="AC78">
            <v>0</v>
          </cell>
          <cell r="AF78">
            <v>0</v>
          </cell>
        </row>
        <row r="79">
          <cell r="C79">
            <v>1100000</v>
          </cell>
          <cell r="D79" t="str">
            <v>459572</v>
          </cell>
          <cell r="E79">
            <v>2053498.24</v>
          </cell>
          <cell r="F79">
            <v>-953498.24</v>
          </cell>
          <cell r="I79">
            <v>730120.18</v>
          </cell>
          <cell r="N79">
            <v>1100000</v>
          </cell>
          <cell r="O79">
            <v>18220000</v>
          </cell>
          <cell r="P79">
            <v>0</v>
          </cell>
          <cell r="Q79">
            <v>0</v>
          </cell>
          <cell r="R79">
            <v>0</v>
          </cell>
          <cell r="S79">
            <v>19320000</v>
          </cell>
          <cell r="T79">
            <v>6636139.1600000001</v>
          </cell>
          <cell r="U79">
            <v>4467349.3899999997</v>
          </cell>
          <cell r="V79">
            <v>1100879.93</v>
          </cell>
          <cell r="W79">
            <v>5568229.3199999994</v>
          </cell>
          <cell r="X79">
            <v>0</v>
          </cell>
          <cell r="Y79">
            <v>0</v>
          </cell>
          <cell r="Z79">
            <v>5731667.9699999997</v>
          </cell>
          <cell r="AA79">
            <v>5731667.9699999997</v>
          </cell>
          <cell r="AB79">
            <v>7785166.21</v>
          </cell>
          <cell r="AC79">
            <v>0</v>
          </cell>
          <cell r="AF79">
            <v>4582640.92</v>
          </cell>
        </row>
        <row r="80">
          <cell r="C80">
            <v>1373000</v>
          </cell>
          <cell r="D80" t="str">
            <v>459650</v>
          </cell>
          <cell r="E80">
            <v>543029.21</v>
          </cell>
          <cell r="F80">
            <v>829970.79</v>
          </cell>
          <cell r="I80">
            <v>21913.84</v>
          </cell>
          <cell r="N80">
            <v>1373000</v>
          </cell>
          <cell r="O80">
            <v>1426000</v>
          </cell>
          <cell r="P80">
            <v>0</v>
          </cell>
          <cell r="Q80">
            <v>0</v>
          </cell>
          <cell r="R80">
            <v>0</v>
          </cell>
          <cell r="S80">
            <v>2799000</v>
          </cell>
          <cell r="T80">
            <v>887859.53</v>
          </cell>
          <cell r="U80">
            <v>0</v>
          </cell>
          <cell r="V80">
            <v>258484.28</v>
          </cell>
          <cell r="W80">
            <v>258484.28</v>
          </cell>
          <cell r="X80">
            <v>-267533.38</v>
          </cell>
          <cell r="Y80">
            <v>0</v>
          </cell>
          <cell r="Z80">
            <v>135773.6</v>
          </cell>
          <cell r="AA80">
            <v>-131759.78</v>
          </cell>
          <cell r="AB80">
            <v>411269.42999999993</v>
          </cell>
          <cell r="AC80">
            <v>0</v>
          </cell>
          <cell r="AF80">
            <v>344830.32000000007</v>
          </cell>
        </row>
        <row r="81">
          <cell r="C81">
            <v>0</v>
          </cell>
          <cell r="D81" t="str">
            <v>459780</v>
          </cell>
          <cell r="E81">
            <v>0</v>
          </cell>
          <cell r="F81">
            <v>0</v>
          </cell>
          <cell r="I81">
            <v>0</v>
          </cell>
          <cell r="N81">
            <v>0</v>
          </cell>
          <cell r="O81">
            <v>0</v>
          </cell>
          <cell r="P81">
            <v>0</v>
          </cell>
          <cell r="Q81">
            <v>0</v>
          </cell>
          <cell r="R81">
            <v>0</v>
          </cell>
          <cell r="S81">
            <v>0</v>
          </cell>
          <cell r="T81">
            <v>3270.64</v>
          </cell>
          <cell r="U81">
            <v>0</v>
          </cell>
          <cell r="V81">
            <v>0</v>
          </cell>
          <cell r="W81">
            <v>0</v>
          </cell>
          <cell r="X81">
            <v>0</v>
          </cell>
          <cell r="Y81">
            <v>0</v>
          </cell>
          <cell r="Z81">
            <v>0</v>
          </cell>
          <cell r="AA81">
            <v>0</v>
          </cell>
          <cell r="AB81">
            <v>0</v>
          </cell>
          <cell r="AC81">
            <v>0</v>
          </cell>
          <cell r="AF81">
            <v>3270.64</v>
          </cell>
        </row>
        <row r="82">
          <cell r="C82">
            <v>300000</v>
          </cell>
          <cell r="D82" t="str">
            <v>459785</v>
          </cell>
          <cell r="E82">
            <v>0</v>
          </cell>
          <cell r="F82">
            <v>300000</v>
          </cell>
          <cell r="I82">
            <v>0</v>
          </cell>
          <cell r="N82">
            <v>300000</v>
          </cell>
          <cell r="O82">
            <v>0</v>
          </cell>
          <cell r="P82">
            <v>0</v>
          </cell>
          <cell r="Q82">
            <v>0</v>
          </cell>
          <cell r="R82">
            <v>0</v>
          </cell>
          <cell r="S82">
            <v>300000</v>
          </cell>
          <cell r="T82">
            <v>0</v>
          </cell>
          <cell r="U82">
            <v>0</v>
          </cell>
          <cell r="V82">
            <v>0</v>
          </cell>
          <cell r="W82">
            <v>0</v>
          </cell>
          <cell r="X82">
            <v>0</v>
          </cell>
          <cell r="Y82">
            <v>0</v>
          </cell>
          <cell r="Z82">
            <v>0</v>
          </cell>
          <cell r="AA82">
            <v>0</v>
          </cell>
          <cell r="AB82">
            <v>0</v>
          </cell>
          <cell r="AC82">
            <v>0</v>
          </cell>
          <cell r="AF82">
            <v>0</v>
          </cell>
        </row>
        <row r="83">
          <cell r="C83">
            <v>694000</v>
          </cell>
          <cell r="D83" t="str">
            <v>460290</v>
          </cell>
          <cell r="E83">
            <v>167595.89000000001</v>
          </cell>
          <cell r="F83">
            <v>526404.11</v>
          </cell>
          <cell r="I83">
            <v>106008.11</v>
          </cell>
          <cell r="N83">
            <v>694000</v>
          </cell>
          <cell r="O83">
            <v>0</v>
          </cell>
          <cell r="P83">
            <v>0</v>
          </cell>
          <cell r="Q83">
            <v>0</v>
          </cell>
          <cell r="R83">
            <v>0</v>
          </cell>
          <cell r="S83">
            <v>694000</v>
          </cell>
          <cell r="T83">
            <v>1223101.51</v>
          </cell>
          <cell r="U83">
            <v>0</v>
          </cell>
          <cell r="V83">
            <v>227603.28</v>
          </cell>
          <cell r="W83">
            <v>227603.28</v>
          </cell>
          <cell r="X83">
            <v>-162679.87</v>
          </cell>
          <cell r="Y83">
            <v>0</v>
          </cell>
          <cell r="Z83">
            <v>0</v>
          </cell>
          <cell r="AA83">
            <v>-162679.87</v>
          </cell>
          <cell r="AB83">
            <v>4916.0200000000186</v>
          </cell>
          <cell r="AC83">
            <v>0</v>
          </cell>
          <cell r="AF83">
            <v>1055505.6200000001</v>
          </cell>
        </row>
        <row r="84">
          <cell r="C84">
            <v>200000</v>
          </cell>
          <cell r="D84" t="str">
            <v>460390</v>
          </cell>
          <cell r="E84">
            <v>-802.5</v>
          </cell>
          <cell r="F84">
            <v>200802.5</v>
          </cell>
          <cell r="I84">
            <v>0</v>
          </cell>
          <cell r="N84">
            <v>200000</v>
          </cell>
          <cell r="O84">
            <v>570000</v>
          </cell>
          <cell r="P84">
            <v>0</v>
          </cell>
          <cell r="Q84">
            <v>0</v>
          </cell>
          <cell r="R84">
            <v>0</v>
          </cell>
          <cell r="S84">
            <v>770000</v>
          </cell>
          <cell r="T84">
            <v>1424182.6</v>
          </cell>
          <cell r="U84">
            <v>0</v>
          </cell>
          <cell r="V84">
            <v>29885.08</v>
          </cell>
          <cell r="W84">
            <v>29885.08</v>
          </cell>
          <cell r="X84">
            <v>-550</v>
          </cell>
          <cell r="Y84">
            <v>0</v>
          </cell>
          <cell r="Z84">
            <v>0</v>
          </cell>
          <cell r="AA84">
            <v>-550</v>
          </cell>
          <cell r="AB84">
            <v>-1352.5</v>
          </cell>
          <cell r="AC84">
            <v>0</v>
          </cell>
          <cell r="AF84">
            <v>1424985.1</v>
          </cell>
        </row>
        <row r="85">
          <cell r="C85">
            <v>0</v>
          </cell>
          <cell r="D85" t="str">
            <v>460392</v>
          </cell>
          <cell r="E85">
            <v>0</v>
          </cell>
          <cell r="F85">
            <v>0</v>
          </cell>
          <cell r="I85">
            <v>0</v>
          </cell>
          <cell r="N85">
            <v>0</v>
          </cell>
          <cell r="O85">
            <v>0</v>
          </cell>
          <cell r="P85">
            <v>0</v>
          </cell>
          <cell r="Q85">
            <v>0</v>
          </cell>
          <cell r="R85">
            <v>0</v>
          </cell>
          <cell r="S85">
            <v>0</v>
          </cell>
          <cell r="T85">
            <v>0</v>
          </cell>
          <cell r="U85">
            <v>0</v>
          </cell>
          <cell r="V85">
            <v>200580.04</v>
          </cell>
          <cell r="W85">
            <v>200580.04</v>
          </cell>
          <cell r="X85">
            <v>0</v>
          </cell>
          <cell r="Y85">
            <v>0</v>
          </cell>
          <cell r="Z85">
            <v>0</v>
          </cell>
          <cell r="AA85">
            <v>0</v>
          </cell>
          <cell r="AB85">
            <v>0</v>
          </cell>
          <cell r="AC85">
            <v>0</v>
          </cell>
          <cell r="AF85">
            <v>0</v>
          </cell>
        </row>
        <row r="86">
          <cell r="C86">
            <v>5501000</v>
          </cell>
          <cell r="D86" t="str">
            <v>460430</v>
          </cell>
          <cell r="E86">
            <v>2462316.5099999998</v>
          </cell>
          <cell r="F86">
            <v>3038683.49</v>
          </cell>
          <cell r="I86">
            <v>636079.41</v>
          </cell>
          <cell r="N86">
            <v>5501000</v>
          </cell>
          <cell r="O86">
            <v>2747000</v>
          </cell>
          <cell r="P86">
            <v>0</v>
          </cell>
          <cell r="Q86">
            <v>0</v>
          </cell>
          <cell r="R86">
            <v>0</v>
          </cell>
          <cell r="S86">
            <v>8248000</v>
          </cell>
          <cell r="T86">
            <v>2612238.5700000003</v>
          </cell>
          <cell r="U86">
            <v>0</v>
          </cell>
          <cell r="V86">
            <v>5519186.5899999999</v>
          </cell>
          <cell r="W86">
            <v>5519186.5899999999</v>
          </cell>
          <cell r="X86">
            <v>0</v>
          </cell>
          <cell r="Y86">
            <v>0</v>
          </cell>
          <cell r="Z86">
            <v>843756.91</v>
          </cell>
          <cell r="AA86">
            <v>843756.91</v>
          </cell>
          <cell r="AB86">
            <v>3306073.42</v>
          </cell>
          <cell r="AC86">
            <v>0</v>
          </cell>
          <cell r="AF86">
            <v>149922.06000000052</v>
          </cell>
        </row>
        <row r="87">
          <cell r="C87">
            <v>495000</v>
          </cell>
          <cell r="D87" t="str">
            <v>460431</v>
          </cell>
          <cell r="E87">
            <v>0</v>
          </cell>
          <cell r="F87">
            <v>495000</v>
          </cell>
          <cell r="I87">
            <v>0</v>
          </cell>
          <cell r="N87">
            <v>495000</v>
          </cell>
          <cell r="O87">
            <v>0</v>
          </cell>
          <cell r="P87">
            <v>0</v>
          </cell>
          <cell r="Q87">
            <v>0</v>
          </cell>
          <cell r="R87">
            <v>0</v>
          </cell>
          <cell r="S87">
            <v>495000</v>
          </cell>
          <cell r="T87">
            <v>0</v>
          </cell>
          <cell r="U87">
            <v>0</v>
          </cell>
          <cell r="V87">
            <v>0</v>
          </cell>
          <cell r="W87">
            <v>0</v>
          </cell>
          <cell r="X87">
            <v>0</v>
          </cell>
          <cell r="Y87">
            <v>0</v>
          </cell>
          <cell r="Z87">
            <v>0</v>
          </cell>
          <cell r="AA87">
            <v>0</v>
          </cell>
          <cell r="AB87">
            <v>0</v>
          </cell>
          <cell r="AC87">
            <v>0</v>
          </cell>
          <cell r="AF87">
            <v>0</v>
          </cell>
        </row>
        <row r="88">
          <cell r="C88">
            <v>4744000</v>
          </cell>
          <cell r="D88" t="str">
            <v>460440</v>
          </cell>
          <cell r="E88">
            <v>2065307.5699999998</v>
          </cell>
          <cell r="F88">
            <v>2678692.4300000002</v>
          </cell>
          <cell r="I88">
            <v>1264336.1499999999</v>
          </cell>
          <cell r="N88">
            <v>4744000</v>
          </cell>
          <cell r="O88">
            <v>248000</v>
          </cell>
          <cell r="P88">
            <v>0</v>
          </cell>
          <cell r="Q88">
            <v>0</v>
          </cell>
          <cell r="R88">
            <v>0</v>
          </cell>
          <cell r="S88">
            <v>4992000</v>
          </cell>
          <cell r="T88">
            <v>2081831.58</v>
          </cell>
          <cell r="U88">
            <v>0</v>
          </cell>
          <cell r="V88">
            <v>2396657.85</v>
          </cell>
          <cell r="W88">
            <v>2396657.85</v>
          </cell>
          <cell r="X88">
            <v>0</v>
          </cell>
          <cell r="Y88">
            <v>0</v>
          </cell>
          <cell r="Z88">
            <v>260248.89</v>
          </cell>
          <cell r="AA88">
            <v>260248.89</v>
          </cell>
          <cell r="AB88">
            <v>2325556.46</v>
          </cell>
          <cell r="AC88">
            <v>0</v>
          </cell>
          <cell r="AF88">
            <v>16524.010000000242</v>
          </cell>
        </row>
        <row r="89">
          <cell r="C89">
            <v>0</v>
          </cell>
          <cell r="D89" t="str">
            <v>460473</v>
          </cell>
          <cell r="E89">
            <v>275055.3</v>
          </cell>
          <cell r="F89">
            <v>-275055.3</v>
          </cell>
          <cell r="I89">
            <v>162009.9</v>
          </cell>
          <cell r="N89">
            <v>0</v>
          </cell>
          <cell r="O89">
            <v>0</v>
          </cell>
          <cell r="P89">
            <v>0</v>
          </cell>
          <cell r="Q89">
            <v>0</v>
          </cell>
          <cell r="R89">
            <v>0</v>
          </cell>
          <cell r="S89">
            <v>0</v>
          </cell>
          <cell r="T89">
            <v>464900.45</v>
          </cell>
          <cell r="U89">
            <v>0</v>
          </cell>
          <cell r="V89">
            <v>206349.9</v>
          </cell>
          <cell r="W89">
            <v>206349.9</v>
          </cell>
          <cell r="X89">
            <v>0</v>
          </cell>
          <cell r="Y89">
            <v>0</v>
          </cell>
          <cell r="Z89">
            <v>0</v>
          </cell>
          <cell r="AA89">
            <v>0</v>
          </cell>
          <cell r="AB89">
            <v>275055.3</v>
          </cell>
          <cell r="AC89">
            <v>0</v>
          </cell>
          <cell r="AF89">
            <v>189845.15000000002</v>
          </cell>
        </row>
        <row r="90">
          <cell r="C90">
            <v>4532000</v>
          </cell>
          <cell r="D90" t="str">
            <v>460474</v>
          </cell>
          <cell r="E90">
            <v>4497122.96</v>
          </cell>
          <cell r="F90">
            <v>34877.040000000037</v>
          </cell>
          <cell r="I90">
            <v>131457.04</v>
          </cell>
          <cell r="N90">
            <v>4532000</v>
          </cell>
          <cell r="O90">
            <v>0</v>
          </cell>
          <cell r="P90">
            <v>0</v>
          </cell>
          <cell r="Q90">
            <v>0</v>
          </cell>
          <cell r="R90">
            <v>0</v>
          </cell>
          <cell r="S90">
            <v>4532000</v>
          </cell>
          <cell r="T90">
            <v>5925596.9400000004</v>
          </cell>
          <cell r="U90">
            <v>0</v>
          </cell>
          <cell r="V90">
            <v>68960.509999999995</v>
          </cell>
          <cell r="W90">
            <v>68960.509999999995</v>
          </cell>
          <cell r="X90">
            <v>-4225837.63</v>
          </cell>
          <cell r="Y90">
            <v>0</v>
          </cell>
          <cell r="Z90">
            <v>0</v>
          </cell>
          <cell r="AA90">
            <v>-4225837.63</v>
          </cell>
          <cell r="AB90">
            <v>271285.33000000007</v>
          </cell>
          <cell r="AC90">
            <v>0</v>
          </cell>
          <cell r="AF90">
            <v>1428473.9800000004</v>
          </cell>
        </row>
        <row r="91">
          <cell r="C91">
            <v>2100000</v>
          </cell>
          <cell r="D91" t="str">
            <v>460475</v>
          </cell>
          <cell r="E91">
            <v>72278.06</v>
          </cell>
          <cell r="F91">
            <v>2027721.94</v>
          </cell>
          <cell r="I91">
            <v>59430.58</v>
          </cell>
          <cell r="N91">
            <v>2100000</v>
          </cell>
          <cell r="O91">
            <v>2186000</v>
          </cell>
          <cell r="P91">
            <v>0</v>
          </cell>
          <cell r="Q91">
            <v>0</v>
          </cell>
          <cell r="R91">
            <v>0</v>
          </cell>
          <cell r="S91">
            <v>4286000</v>
          </cell>
          <cell r="T91">
            <v>106384.7</v>
          </cell>
          <cell r="U91">
            <v>0</v>
          </cell>
          <cell r="V91">
            <v>11.18</v>
          </cell>
          <cell r="W91">
            <v>11.18</v>
          </cell>
          <cell r="X91">
            <v>0</v>
          </cell>
          <cell r="Y91">
            <v>0</v>
          </cell>
          <cell r="Z91">
            <v>180170.76</v>
          </cell>
          <cell r="AA91">
            <v>180170.76</v>
          </cell>
          <cell r="AB91">
            <v>252448.82</v>
          </cell>
          <cell r="AC91">
            <v>0</v>
          </cell>
          <cell r="AF91">
            <v>34106.639999999999</v>
          </cell>
        </row>
        <row r="92">
          <cell r="C92">
            <v>2566000</v>
          </cell>
          <cell r="D92" t="str">
            <v>460476</v>
          </cell>
          <cell r="E92">
            <v>288121.67000000004</v>
          </cell>
          <cell r="F92">
            <v>2277878.33</v>
          </cell>
          <cell r="I92">
            <v>221016.95999999999</v>
          </cell>
          <cell r="N92">
            <v>2566000</v>
          </cell>
          <cell r="O92">
            <v>3092000</v>
          </cell>
          <cell r="P92">
            <v>0</v>
          </cell>
          <cell r="Q92">
            <v>0</v>
          </cell>
          <cell r="R92">
            <v>0</v>
          </cell>
          <cell r="S92">
            <v>5658000</v>
          </cell>
          <cell r="T92">
            <v>577189.36</v>
          </cell>
          <cell r="U92">
            <v>0</v>
          </cell>
          <cell r="V92">
            <v>4200847.41</v>
          </cell>
          <cell r="W92">
            <v>4200847.41</v>
          </cell>
          <cell r="X92">
            <v>0</v>
          </cell>
          <cell r="Y92">
            <v>0</v>
          </cell>
          <cell r="Z92">
            <v>341072.15</v>
          </cell>
          <cell r="AA92">
            <v>341072.15</v>
          </cell>
          <cell r="AB92">
            <v>629193.82000000007</v>
          </cell>
          <cell r="AC92">
            <v>0</v>
          </cell>
          <cell r="AF92">
            <v>289067.68999999994</v>
          </cell>
        </row>
        <row r="93">
          <cell r="C93">
            <v>164000</v>
          </cell>
          <cell r="D93" t="str">
            <v>460731</v>
          </cell>
          <cell r="E93">
            <v>96149.95</v>
          </cell>
          <cell r="F93">
            <v>67850.05</v>
          </cell>
          <cell r="I93">
            <v>2137.77</v>
          </cell>
          <cell r="N93">
            <v>164000</v>
          </cell>
          <cell r="O93">
            <v>0</v>
          </cell>
          <cell r="P93">
            <v>0</v>
          </cell>
          <cell r="Q93">
            <v>0</v>
          </cell>
          <cell r="R93">
            <v>0</v>
          </cell>
          <cell r="S93">
            <v>164000</v>
          </cell>
          <cell r="T93">
            <v>1365252.9100000001</v>
          </cell>
          <cell r="U93">
            <v>0</v>
          </cell>
          <cell r="V93">
            <v>220141.06</v>
          </cell>
          <cell r="W93">
            <v>220141.06</v>
          </cell>
          <cell r="X93">
            <v>-84081.23</v>
          </cell>
          <cell r="Y93">
            <v>0</v>
          </cell>
          <cell r="Z93">
            <v>0</v>
          </cell>
          <cell r="AA93">
            <v>-84081.23</v>
          </cell>
          <cell r="AB93">
            <v>12068.720000000001</v>
          </cell>
          <cell r="AC93">
            <v>0</v>
          </cell>
          <cell r="AF93">
            <v>1269102.9600000002</v>
          </cell>
        </row>
        <row r="94">
          <cell r="C94">
            <v>0</v>
          </cell>
          <cell r="D94" t="str">
            <v>460733</v>
          </cell>
          <cell r="E94">
            <v>0</v>
          </cell>
          <cell r="F94">
            <v>0</v>
          </cell>
          <cell r="I94">
            <v>0</v>
          </cell>
          <cell r="N94">
            <v>0</v>
          </cell>
          <cell r="O94">
            <v>0</v>
          </cell>
          <cell r="P94">
            <v>0</v>
          </cell>
          <cell r="Q94">
            <v>0</v>
          </cell>
          <cell r="R94">
            <v>0</v>
          </cell>
          <cell r="S94">
            <v>0</v>
          </cell>
          <cell r="T94">
            <v>588.01</v>
          </cell>
          <cell r="U94">
            <v>0</v>
          </cell>
          <cell r="V94">
            <v>706885.33</v>
          </cell>
          <cell r="W94">
            <v>706885.33</v>
          </cell>
          <cell r="X94">
            <v>0</v>
          </cell>
          <cell r="Y94">
            <v>0</v>
          </cell>
          <cell r="Z94">
            <v>0</v>
          </cell>
          <cell r="AA94">
            <v>0</v>
          </cell>
          <cell r="AB94">
            <v>0</v>
          </cell>
          <cell r="AC94">
            <v>0</v>
          </cell>
          <cell r="AF94">
            <v>588.01</v>
          </cell>
        </row>
        <row r="95">
          <cell r="C95">
            <v>928000</v>
          </cell>
          <cell r="D95" t="str">
            <v>460734</v>
          </cell>
          <cell r="E95">
            <v>534987.23</v>
          </cell>
          <cell r="F95">
            <v>393012.77</v>
          </cell>
          <cell r="I95">
            <v>113501.83</v>
          </cell>
          <cell r="N95">
            <v>928000</v>
          </cell>
          <cell r="O95">
            <v>1000000</v>
          </cell>
          <cell r="P95">
            <v>0</v>
          </cell>
          <cell r="Q95">
            <v>0</v>
          </cell>
          <cell r="R95">
            <v>0</v>
          </cell>
          <cell r="S95">
            <v>1928000</v>
          </cell>
          <cell r="T95">
            <v>689454.25</v>
          </cell>
          <cell r="U95">
            <v>0</v>
          </cell>
          <cell r="V95">
            <v>479761.18</v>
          </cell>
          <cell r="W95">
            <v>479761.18</v>
          </cell>
          <cell r="X95">
            <v>0</v>
          </cell>
          <cell r="Y95">
            <v>0</v>
          </cell>
          <cell r="Z95">
            <v>144327.93</v>
          </cell>
          <cell r="AA95">
            <v>144327.93</v>
          </cell>
          <cell r="AB95">
            <v>679315.15999999992</v>
          </cell>
          <cell r="AC95">
            <v>0</v>
          </cell>
          <cell r="AF95">
            <v>154467.02000000002</v>
          </cell>
        </row>
        <row r="96">
          <cell r="C96">
            <v>622000</v>
          </cell>
          <cell r="D96" t="str">
            <v>460741</v>
          </cell>
          <cell r="E96">
            <v>602309.29</v>
          </cell>
          <cell r="F96">
            <v>19690.709999999963</v>
          </cell>
          <cell r="I96">
            <v>436208.28</v>
          </cell>
          <cell r="N96">
            <v>622000</v>
          </cell>
          <cell r="O96">
            <v>0</v>
          </cell>
          <cell r="P96">
            <v>0</v>
          </cell>
          <cell r="Q96">
            <v>0</v>
          </cell>
          <cell r="R96">
            <v>0</v>
          </cell>
          <cell r="S96">
            <v>622000</v>
          </cell>
          <cell r="T96">
            <v>1492030.4</v>
          </cell>
          <cell r="U96">
            <v>0</v>
          </cell>
          <cell r="V96">
            <v>640050.07000000007</v>
          </cell>
          <cell r="W96">
            <v>640050.07000000007</v>
          </cell>
          <cell r="X96">
            <v>-568285.98</v>
          </cell>
          <cell r="Y96">
            <v>0</v>
          </cell>
          <cell r="Z96">
            <v>0</v>
          </cell>
          <cell r="AA96">
            <v>-568285.98</v>
          </cell>
          <cell r="AB96">
            <v>34023.310000000056</v>
          </cell>
          <cell r="AC96">
            <v>0</v>
          </cell>
          <cell r="AF96">
            <v>889721.10999999987</v>
          </cell>
        </row>
        <row r="97">
          <cell r="C97">
            <v>0</v>
          </cell>
          <cell r="D97" t="str">
            <v>460742</v>
          </cell>
          <cell r="E97">
            <v>0</v>
          </cell>
          <cell r="F97">
            <v>0</v>
          </cell>
          <cell r="I97">
            <v>0</v>
          </cell>
          <cell r="N97">
            <v>0</v>
          </cell>
          <cell r="O97">
            <v>0</v>
          </cell>
          <cell r="P97">
            <v>0</v>
          </cell>
          <cell r="Q97">
            <v>0</v>
          </cell>
          <cell r="R97">
            <v>0</v>
          </cell>
          <cell r="S97">
            <v>0</v>
          </cell>
          <cell r="T97">
            <v>26506.21</v>
          </cell>
          <cell r="U97">
            <v>0</v>
          </cell>
          <cell r="V97">
            <v>0</v>
          </cell>
          <cell r="W97">
            <v>0</v>
          </cell>
          <cell r="X97">
            <v>0</v>
          </cell>
          <cell r="Y97">
            <v>0</v>
          </cell>
          <cell r="Z97">
            <v>0</v>
          </cell>
          <cell r="AA97">
            <v>0</v>
          </cell>
          <cell r="AB97">
            <v>0</v>
          </cell>
          <cell r="AC97">
            <v>0</v>
          </cell>
          <cell r="AF97">
            <v>26506.21</v>
          </cell>
        </row>
        <row r="98">
          <cell r="C98">
            <v>0</v>
          </cell>
          <cell r="D98" t="str">
            <v>460743</v>
          </cell>
          <cell r="E98">
            <v>-120340.25000000001</v>
          </cell>
          <cell r="F98">
            <v>120340.25000000001</v>
          </cell>
          <cell r="I98">
            <v>0</v>
          </cell>
          <cell r="N98">
            <v>0</v>
          </cell>
          <cell r="O98">
            <v>0</v>
          </cell>
          <cell r="P98">
            <v>0</v>
          </cell>
          <cell r="Q98">
            <v>0</v>
          </cell>
          <cell r="R98">
            <v>0</v>
          </cell>
          <cell r="S98">
            <v>0</v>
          </cell>
          <cell r="T98">
            <v>5453516.5300000003</v>
          </cell>
          <cell r="U98">
            <v>0</v>
          </cell>
          <cell r="V98">
            <v>120000</v>
          </cell>
          <cell r="W98">
            <v>120000</v>
          </cell>
          <cell r="X98">
            <v>120340.26000000001</v>
          </cell>
          <cell r="Y98">
            <v>0</v>
          </cell>
          <cell r="Z98">
            <v>0</v>
          </cell>
          <cell r="AA98">
            <v>120340.26000000001</v>
          </cell>
          <cell r="AB98">
            <v>9.9999999947613105E-3</v>
          </cell>
          <cell r="AC98">
            <v>0</v>
          </cell>
          <cell r="AF98">
            <v>5573856.7800000003</v>
          </cell>
        </row>
        <row r="99">
          <cell r="C99">
            <v>0</v>
          </cell>
          <cell r="D99" t="str">
            <v>460744</v>
          </cell>
          <cell r="E99">
            <v>0</v>
          </cell>
          <cell r="F99">
            <v>0</v>
          </cell>
          <cell r="I99">
            <v>0</v>
          </cell>
          <cell r="N99">
            <v>0</v>
          </cell>
          <cell r="O99">
            <v>0</v>
          </cell>
          <cell r="P99">
            <v>0</v>
          </cell>
          <cell r="Q99">
            <v>0</v>
          </cell>
          <cell r="R99">
            <v>0</v>
          </cell>
          <cell r="S99">
            <v>0</v>
          </cell>
          <cell r="T99">
            <v>1831.58</v>
          </cell>
          <cell r="U99">
            <v>0</v>
          </cell>
          <cell r="V99">
            <v>0</v>
          </cell>
          <cell r="W99">
            <v>0</v>
          </cell>
          <cell r="X99">
            <v>0</v>
          </cell>
          <cell r="Y99">
            <v>0</v>
          </cell>
          <cell r="Z99">
            <v>0</v>
          </cell>
          <cell r="AA99">
            <v>0</v>
          </cell>
          <cell r="AB99">
            <v>0</v>
          </cell>
          <cell r="AC99">
            <v>0</v>
          </cell>
          <cell r="AF99">
            <v>1831.58</v>
          </cell>
        </row>
        <row r="100">
          <cell r="C100">
            <v>0</v>
          </cell>
          <cell r="D100" t="str">
            <v>460745</v>
          </cell>
          <cell r="E100">
            <v>0</v>
          </cell>
          <cell r="F100">
            <v>0</v>
          </cell>
          <cell r="I100">
            <v>0</v>
          </cell>
          <cell r="N100">
            <v>0</v>
          </cell>
          <cell r="O100">
            <v>0</v>
          </cell>
          <cell r="P100">
            <v>0</v>
          </cell>
          <cell r="Q100">
            <v>0</v>
          </cell>
          <cell r="R100">
            <v>0</v>
          </cell>
          <cell r="S100">
            <v>0</v>
          </cell>
          <cell r="T100">
            <v>0</v>
          </cell>
          <cell r="U100">
            <v>0</v>
          </cell>
          <cell r="V100">
            <v>3026.27</v>
          </cell>
          <cell r="W100">
            <v>3026.27</v>
          </cell>
          <cell r="X100">
            <v>0</v>
          </cell>
          <cell r="Y100">
            <v>0</v>
          </cell>
          <cell r="Z100">
            <v>0</v>
          </cell>
          <cell r="AA100">
            <v>0</v>
          </cell>
          <cell r="AB100">
            <v>0</v>
          </cell>
          <cell r="AC100">
            <v>0</v>
          </cell>
          <cell r="AF100">
            <v>0</v>
          </cell>
        </row>
        <row r="101">
          <cell r="C101">
            <v>0</v>
          </cell>
          <cell r="D101" t="str">
            <v>460747</v>
          </cell>
          <cell r="E101">
            <v>0</v>
          </cell>
          <cell r="F101">
            <v>0</v>
          </cell>
          <cell r="I101">
            <v>0</v>
          </cell>
          <cell r="N101">
            <v>0</v>
          </cell>
          <cell r="O101">
            <v>0</v>
          </cell>
          <cell r="P101">
            <v>0</v>
          </cell>
          <cell r="Q101">
            <v>0</v>
          </cell>
          <cell r="R101">
            <v>0</v>
          </cell>
          <cell r="S101">
            <v>0</v>
          </cell>
          <cell r="T101">
            <v>1227.4100000000001</v>
          </cell>
          <cell r="U101">
            <v>0</v>
          </cell>
          <cell r="V101">
            <v>4468.2300000000005</v>
          </cell>
          <cell r="W101">
            <v>4468.2300000000005</v>
          </cell>
          <cell r="X101">
            <v>0</v>
          </cell>
          <cell r="Y101">
            <v>0</v>
          </cell>
          <cell r="Z101">
            <v>0</v>
          </cell>
          <cell r="AA101">
            <v>0</v>
          </cell>
          <cell r="AB101">
            <v>0</v>
          </cell>
          <cell r="AC101">
            <v>0</v>
          </cell>
          <cell r="AF101">
            <v>1227.4100000000001</v>
          </cell>
        </row>
        <row r="102">
          <cell r="C102">
            <v>95000</v>
          </cell>
          <cell r="D102" t="str">
            <v>460748</v>
          </cell>
          <cell r="E102">
            <v>-21647.5</v>
          </cell>
          <cell r="F102">
            <v>116647.5</v>
          </cell>
          <cell r="I102">
            <v>0</v>
          </cell>
          <cell r="N102">
            <v>95000</v>
          </cell>
          <cell r="O102">
            <v>0</v>
          </cell>
          <cell r="P102">
            <v>0</v>
          </cell>
          <cell r="Q102">
            <v>0</v>
          </cell>
          <cell r="R102">
            <v>0</v>
          </cell>
          <cell r="S102">
            <v>95000</v>
          </cell>
          <cell r="T102">
            <v>1512557.1099999999</v>
          </cell>
          <cell r="U102">
            <v>0</v>
          </cell>
          <cell r="V102">
            <v>154866.6</v>
          </cell>
          <cell r="W102">
            <v>154866.6</v>
          </cell>
          <cell r="X102">
            <v>-1231.2</v>
          </cell>
          <cell r="Y102">
            <v>0</v>
          </cell>
          <cell r="Z102">
            <v>0</v>
          </cell>
          <cell r="AA102">
            <v>-1231.2</v>
          </cell>
          <cell r="AB102">
            <v>-22878.7</v>
          </cell>
          <cell r="AC102">
            <v>0</v>
          </cell>
          <cell r="AF102">
            <v>1534204.6099999999</v>
          </cell>
        </row>
        <row r="103">
          <cell r="C103">
            <v>4867000</v>
          </cell>
          <cell r="D103" t="str">
            <v>460749</v>
          </cell>
          <cell r="E103">
            <v>255758.47999999998</v>
          </cell>
          <cell r="F103">
            <v>4611241.5199999996</v>
          </cell>
          <cell r="I103">
            <v>58611.14</v>
          </cell>
          <cell r="N103">
            <v>4867000</v>
          </cell>
          <cell r="O103">
            <v>0</v>
          </cell>
          <cell r="P103">
            <v>0</v>
          </cell>
          <cell r="Q103">
            <v>0</v>
          </cell>
          <cell r="R103">
            <v>0</v>
          </cell>
          <cell r="S103">
            <v>4867000</v>
          </cell>
          <cell r="T103">
            <v>255758.48</v>
          </cell>
          <cell r="U103">
            <v>0</v>
          </cell>
          <cell r="V103">
            <v>3787384.0700000003</v>
          </cell>
          <cell r="W103">
            <v>3787384.0700000003</v>
          </cell>
          <cell r="X103">
            <v>0</v>
          </cell>
          <cell r="Y103">
            <v>0</v>
          </cell>
          <cell r="Z103">
            <v>0</v>
          </cell>
          <cell r="AA103">
            <v>0</v>
          </cell>
          <cell r="AB103">
            <v>255758.47999999998</v>
          </cell>
          <cell r="AC103">
            <v>0</v>
          </cell>
          <cell r="AF103">
            <v>0</v>
          </cell>
        </row>
        <row r="104">
          <cell r="C104">
            <v>0</v>
          </cell>
          <cell r="D104" t="str">
            <v>460759</v>
          </cell>
          <cell r="E104">
            <v>0</v>
          </cell>
          <cell r="F104">
            <v>0</v>
          </cell>
          <cell r="I104">
            <v>0</v>
          </cell>
          <cell r="N104">
            <v>0</v>
          </cell>
          <cell r="O104">
            <v>0</v>
          </cell>
          <cell r="P104">
            <v>0</v>
          </cell>
          <cell r="Q104">
            <v>0</v>
          </cell>
          <cell r="R104">
            <v>0</v>
          </cell>
          <cell r="S104">
            <v>0</v>
          </cell>
          <cell r="T104">
            <v>-1.99</v>
          </cell>
          <cell r="U104">
            <v>0</v>
          </cell>
          <cell r="V104">
            <v>0</v>
          </cell>
          <cell r="W104">
            <v>0</v>
          </cell>
          <cell r="X104">
            <v>0</v>
          </cell>
          <cell r="Y104">
            <v>0</v>
          </cell>
          <cell r="Z104">
            <v>0</v>
          </cell>
          <cell r="AA104">
            <v>0</v>
          </cell>
          <cell r="AB104">
            <v>0</v>
          </cell>
          <cell r="AC104">
            <v>0</v>
          </cell>
          <cell r="AF104">
            <v>-1.99</v>
          </cell>
        </row>
        <row r="105">
          <cell r="C105">
            <v>1268000</v>
          </cell>
          <cell r="D105" t="str">
            <v>460770</v>
          </cell>
          <cell r="E105">
            <v>0</v>
          </cell>
          <cell r="F105">
            <v>1268000</v>
          </cell>
          <cell r="I105">
            <v>0</v>
          </cell>
          <cell r="N105">
            <v>1268000</v>
          </cell>
          <cell r="O105">
            <v>0</v>
          </cell>
          <cell r="P105">
            <v>0</v>
          </cell>
          <cell r="Q105">
            <v>0</v>
          </cell>
          <cell r="R105">
            <v>0</v>
          </cell>
          <cell r="S105">
            <v>1268000</v>
          </cell>
          <cell r="T105">
            <v>0</v>
          </cell>
          <cell r="U105">
            <v>0</v>
          </cell>
          <cell r="V105">
            <v>0</v>
          </cell>
          <cell r="W105">
            <v>0</v>
          </cell>
          <cell r="X105">
            <v>0</v>
          </cell>
          <cell r="Y105">
            <v>0</v>
          </cell>
          <cell r="Z105">
            <v>0</v>
          </cell>
          <cell r="AA105">
            <v>0</v>
          </cell>
          <cell r="AB105">
            <v>0</v>
          </cell>
          <cell r="AC105">
            <v>0</v>
          </cell>
          <cell r="AF105">
            <v>0</v>
          </cell>
        </row>
        <row r="106">
          <cell r="C106">
            <v>37469000</v>
          </cell>
          <cell r="D106" t="str">
            <v>A_FMAINS PUMP RES305</v>
          </cell>
          <cell r="E106">
            <v>19090349.450000003</v>
          </cell>
          <cell r="F106">
            <v>18378650.549999997</v>
          </cell>
          <cell r="I106">
            <v>4377327.7</v>
          </cell>
          <cell r="N106">
            <v>37469000</v>
          </cell>
          <cell r="O106">
            <v>29989000</v>
          </cell>
          <cell r="P106">
            <v>0</v>
          </cell>
          <cell r="Q106">
            <v>0</v>
          </cell>
          <cell r="R106">
            <v>0</v>
          </cell>
          <cell r="S106">
            <v>67458000</v>
          </cell>
          <cell r="T106">
            <v>47165678.200000003</v>
          </cell>
          <cell r="U106">
            <v>4513661.6899999995</v>
          </cell>
          <cell r="V106">
            <v>33855860.25</v>
          </cell>
          <cell r="W106">
            <v>38369521.939999998</v>
          </cell>
          <cell r="X106">
            <v>-9471823.6899999995</v>
          </cell>
          <cell r="Y106">
            <v>0</v>
          </cell>
          <cell r="Z106">
            <v>7637018.209999999</v>
          </cell>
          <cell r="AA106">
            <v>-1834805.4800000004</v>
          </cell>
          <cell r="AB106">
            <v>17255543.970000003</v>
          </cell>
          <cell r="AC106">
            <v>0</v>
          </cell>
          <cell r="AF106">
            <v>28075328.75</v>
          </cell>
        </row>
        <row r="107">
          <cell r="C107">
            <v>8000000</v>
          </cell>
          <cell r="D107" t="str">
            <v>458250</v>
          </cell>
          <cell r="E107">
            <v>7444143.54</v>
          </cell>
          <cell r="F107">
            <v>555856.46</v>
          </cell>
          <cell r="I107">
            <v>741713.24</v>
          </cell>
          <cell r="N107">
            <v>8000000</v>
          </cell>
          <cell r="O107">
            <v>11200000</v>
          </cell>
          <cell r="P107">
            <v>0</v>
          </cell>
          <cell r="Q107">
            <v>0</v>
          </cell>
          <cell r="R107">
            <v>0</v>
          </cell>
          <cell r="S107">
            <v>19200000</v>
          </cell>
          <cell r="T107">
            <v>14818174.039999999</v>
          </cell>
          <cell r="U107">
            <v>0</v>
          </cell>
          <cell r="V107">
            <v>4262375.6100000003</v>
          </cell>
          <cell r="W107">
            <v>4262375.6100000003</v>
          </cell>
          <cell r="X107">
            <v>-7004788.1300000008</v>
          </cell>
          <cell r="Y107">
            <v>0</v>
          </cell>
          <cell r="Z107">
            <v>0</v>
          </cell>
          <cell r="AA107">
            <v>-7004788.1300000008</v>
          </cell>
          <cell r="AB107">
            <v>439355.40999999922</v>
          </cell>
          <cell r="AC107">
            <v>0</v>
          </cell>
          <cell r="AF107">
            <v>7374030.4999999991</v>
          </cell>
        </row>
        <row r="108">
          <cell r="C108">
            <v>8000000</v>
          </cell>
          <cell r="D108" t="str">
            <v>A_METERS 295</v>
          </cell>
          <cell r="E108">
            <v>7444143.54</v>
          </cell>
          <cell r="F108">
            <v>555856.46</v>
          </cell>
          <cell r="I108">
            <v>741713.24</v>
          </cell>
          <cell r="N108">
            <v>8000000</v>
          </cell>
          <cell r="O108">
            <v>11200000</v>
          </cell>
          <cell r="P108">
            <v>0</v>
          </cell>
          <cell r="Q108">
            <v>0</v>
          </cell>
          <cell r="R108">
            <v>0</v>
          </cell>
          <cell r="S108">
            <v>19200000</v>
          </cell>
          <cell r="T108">
            <v>14818174.039999999</v>
          </cell>
          <cell r="U108">
            <v>0</v>
          </cell>
          <cell r="V108">
            <v>4262375.6100000003</v>
          </cell>
          <cell r="W108">
            <v>4262375.6100000003</v>
          </cell>
          <cell r="X108">
            <v>-7004788.1300000008</v>
          </cell>
          <cell r="Y108">
            <v>0</v>
          </cell>
          <cell r="Z108">
            <v>0</v>
          </cell>
          <cell r="AA108">
            <v>-7004788.1300000008</v>
          </cell>
          <cell r="AB108">
            <v>439355.40999999922</v>
          </cell>
          <cell r="AC108">
            <v>0</v>
          </cell>
          <cell r="AF108">
            <v>7374030.4999999991</v>
          </cell>
        </row>
        <row r="109">
          <cell r="C109">
            <v>1403000</v>
          </cell>
          <cell r="D109" t="str">
            <v>457400</v>
          </cell>
          <cell r="E109">
            <v>0</v>
          </cell>
          <cell r="F109">
            <v>1403000</v>
          </cell>
          <cell r="I109">
            <v>0</v>
          </cell>
          <cell r="N109">
            <v>1403000</v>
          </cell>
          <cell r="O109">
            <v>488000</v>
          </cell>
          <cell r="P109">
            <v>0</v>
          </cell>
          <cell r="Q109">
            <v>0</v>
          </cell>
          <cell r="R109">
            <v>0</v>
          </cell>
          <cell r="S109">
            <v>1891000</v>
          </cell>
          <cell r="T109">
            <v>0</v>
          </cell>
          <cell r="U109">
            <v>0</v>
          </cell>
          <cell r="V109">
            <v>0</v>
          </cell>
          <cell r="W109">
            <v>0</v>
          </cell>
          <cell r="X109">
            <v>0</v>
          </cell>
          <cell r="Y109">
            <v>0</v>
          </cell>
          <cell r="Z109">
            <v>0</v>
          </cell>
          <cell r="AA109">
            <v>0</v>
          </cell>
          <cell r="AB109">
            <v>0</v>
          </cell>
          <cell r="AC109">
            <v>0</v>
          </cell>
          <cell r="AF109">
            <v>0</v>
          </cell>
        </row>
        <row r="110">
          <cell r="C110">
            <v>1403000</v>
          </cell>
          <cell r="D110" t="str">
            <v>A_OVERSIZE 291</v>
          </cell>
          <cell r="E110">
            <v>0</v>
          </cell>
          <cell r="F110">
            <v>1403000</v>
          </cell>
          <cell r="I110">
            <v>0</v>
          </cell>
          <cell r="N110">
            <v>1403000</v>
          </cell>
          <cell r="O110">
            <v>488000</v>
          </cell>
          <cell r="P110">
            <v>0</v>
          </cell>
          <cell r="Q110">
            <v>0</v>
          </cell>
          <cell r="R110">
            <v>0</v>
          </cell>
          <cell r="S110">
            <v>1891000</v>
          </cell>
          <cell r="T110">
            <v>0</v>
          </cell>
          <cell r="U110">
            <v>0</v>
          </cell>
          <cell r="V110">
            <v>0</v>
          </cell>
          <cell r="W110">
            <v>0</v>
          </cell>
          <cell r="X110">
            <v>0</v>
          </cell>
          <cell r="Y110">
            <v>0</v>
          </cell>
          <cell r="Z110">
            <v>0</v>
          </cell>
          <cell r="AA110">
            <v>0</v>
          </cell>
          <cell r="AB110">
            <v>0</v>
          </cell>
          <cell r="AC110">
            <v>0</v>
          </cell>
          <cell r="AF110">
            <v>0</v>
          </cell>
        </row>
        <row r="111">
          <cell r="C111">
            <v>4264000</v>
          </cell>
          <cell r="D111" t="str">
            <v>456900</v>
          </cell>
          <cell r="E111">
            <v>3108800.15</v>
          </cell>
          <cell r="F111">
            <v>1155199.8500000001</v>
          </cell>
          <cell r="I111">
            <v>448003.31</v>
          </cell>
          <cell r="N111">
            <v>4264000</v>
          </cell>
          <cell r="O111">
            <v>5007000</v>
          </cell>
          <cell r="P111">
            <v>0</v>
          </cell>
          <cell r="Q111">
            <v>0</v>
          </cell>
          <cell r="R111">
            <v>0</v>
          </cell>
          <cell r="S111">
            <v>9271000</v>
          </cell>
          <cell r="T111">
            <v>4906771.5199999996</v>
          </cell>
          <cell r="U111">
            <v>0</v>
          </cell>
          <cell r="V111">
            <v>434287.49</v>
          </cell>
          <cell r="W111">
            <v>434287.49</v>
          </cell>
          <cell r="X111">
            <v>-2922543.54</v>
          </cell>
          <cell r="Y111">
            <v>0</v>
          </cell>
          <cell r="Z111">
            <v>0</v>
          </cell>
          <cell r="AA111">
            <v>-2922543.54</v>
          </cell>
          <cell r="AB111">
            <v>186256.60999999987</v>
          </cell>
          <cell r="AC111">
            <v>0</v>
          </cell>
          <cell r="AF111">
            <v>1797971.3699999996</v>
          </cell>
        </row>
        <row r="112">
          <cell r="C112">
            <v>278000</v>
          </cell>
          <cell r="D112" t="str">
            <v>456950</v>
          </cell>
          <cell r="E112">
            <v>49309.229999999996</v>
          </cell>
          <cell r="F112">
            <v>228690.77000000002</v>
          </cell>
          <cell r="I112">
            <v>1681.88</v>
          </cell>
          <cell r="N112">
            <v>278000</v>
          </cell>
          <cell r="O112">
            <v>288000</v>
          </cell>
          <cell r="P112">
            <v>0</v>
          </cell>
          <cell r="Q112">
            <v>0</v>
          </cell>
          <cell r="R112">
            <v>0</v>
          </cell>
          <cell r="S112">
            <v>566000</v>
          </cell>
          <cell r="T112">
            <v>75138.47</v>
          </cell>
          <cell r="U112">
            <v>0</v>
          </cell>
          <cell r="V112">
            <v>0</v>
          </cell>
          <cell r="W112">
            <v>0</v>
          </cell>
          <cell r="X112">
            <v>-46334.789999999994</v>
          </cell>
          <cell r="Y112">
            <v>0</v>
          </cell>
          <cell r="Z112">
            <v>0</v>
          </cell>
          <cell r="AA112">
            <v>-46334.789999999994</v>
          </cell>
          <cell r="AB112">
            <v>2974.4400000000023</v>
          </cell>
          <cell r="AC112">
            <v>0</v>
          </cell>
          <cell r="AF112">
            <v>25829.240000000005</v>
          </cell>
        </row>
        <row r="113">
          <cell r="C113">
            <v>456000</v>
          </cell>
          <cell r="D113" t="str">
            <v>457000</v>
          </cell>
          <cell r="E113">
            <v>573605.77999999991</v>
          </cell>
          <cell r="F113">
            <v>-117605.77999999991</v>
          </cell>
          <cell r="I113">
            <v>1662.66</v>
          </cell>
          <cell r="N113">
            <v>456000</v>
          </cell>
          <cell r="O113">
            <v>387000</v>
          </cell>
          <cell r="P113">
            <v>0</v>
          </cell>
          <cell r="Q113">
            <v>0</v>
          </cell>
          <cell r="R113">
            <v>0</v>
          </cell>
          <cell r="S113">
            <v>843000</v>
          </cell>
          <cell r="T113">
            <v>988887.12</v>
          </cell>
          <cell r="U113">
            <v>134588</v>
          </cell>
          <cell r="V113">
            <v>10213.56</v>
          </cell>
          <cell r="W113">
            <v>144801.56</v>
          </cell>
          <cell r="X113">
            <v>-492045.60000000003</v>
          </cell>
          <cell r="Y113">
            <v>0</v>
          </cell>
          <cell r="Z113">
            <v>0</v>
          </cell>
          <cell r="AA113">
            <v>-492045.60000000003</v>
          </cell>
          <cell r="AB113">
            <v>81560.179999999877</v>
          </cell>
          <cell r="AC113">
            <v>0</v>
          </cell>
          <cell r="AF113">
            <v>415281.34000000008</v>
          </cell>
        </row>
        <row r="114">
          <cell r="C114">
            <v>406000</v>
          </cell>
          <cell r="D114" t="str">
            <v>457010</v>
          </cell>
          <cell r="E114">
            <v>185788.32</v>
          </cell>
          <cell r="F114">
            <v>220211.68</v>
          </cell>
          <cell r="I114">
            <v>789.57</v>
          </cell>
          <cell r="N114">
            <v>406000</v>
          </cell>
          <cell r="O114">
            <v>421000</v>
          </cell>
          <cell r="P114">
            <v>0</v>
          </cell>
          <cell r="Q114">
            <v>0</v>
          </cell>
          <cell r="R114">
            <v>0</v>
          </cell>
          <cell r="S114">
            <v>827000</v>
          </cell>
          <cell r="T114">
            <v>243773.53</v>
          </cell>
          <cell r="U114">
            <v>0</v>
          </cell>
          <cell r="V114">
            <v>0</v>
          </cell>
          <cell r="W114">
            <v>0</v>
          </cell>
          <cell r="X114">
            <v>-174580.81999999998</v>
          </cell>
          <cell r="Y114">
            <v>0</v>
          </cell>
          <cell r="Z114">
            <v>0</v>
          </cell>
          <cell r="AA114">
            <v>-174580.81999999998</v>
          </cell>
          <cell r="AB114">
            <v>11207.500000000029</v>
          </cell>
          <cell r="AC114">
            <v>0</v>
          </cell>
          <cell r="AF114">
            <v>57985.209999999992</v>
          </cell>
        </row>
        <row r="115">
          <cell r="C115">
            <v>496000</v>
          </cell>
          <cell r="D115" t="str">
            <v>457050</v>
          </cell>
          <cell r="E115">
            <v>392708.55</v>
          </cell>
          <cell r="F115">
            <v>103291.45000000001</v>
          </cell>
          <cell r="I115">
            <v>556.66</v>
          </cell>
          <cell r="N115">
            <v>496000</v>
          </cell>
          <cell r="O115">
            <v>360000</v>
          </cell>
          <cell r="P115">
            <v>0</v>
          </cell>
          <cell r="Q115">
            <v>0</v>
          </cell>
          <cell r="R115">
            <v>0</v>
          </cell>
          <cell r="S115">
            <v>856000</v>
          </cell>
          <cell r="T115">
            <v>862803.46</v>
          </cell>
          <cell r="U115">
            <v>0</v>
          </cell>
          <cell r="V115">
            <v>944.72</v>
          </cell>
          <cell r="W115">
            <v>944.72</v>
          </cell>
          <cell r="X115">
            <v>-369078.12</v>
          </cell>
          <cell r="Y115">
            <v>0</v>
          </cell>
          <cell r="Z115">
            <v>2193.9</v>
          </cell>
          <cell r="AA115">
            <v>-366884.22</v>
          </cell>
          <cell r="AB115">
            <v>25824.330000000016</v>
          </cell>
          <cell r="AC115">
            <v>0</v>
          </cell>
          <cell r="AF115">
            <v>470094.91</v>
          </cell>
        </row>
        <row r="116">
          <cell r="C116">
            <v>1300000</v>
          </cell>
          <cell r="D116" t="str">
            <v>457100</v>
          </cell>
          <cell r="E116">
            <v>1292136.68</v>
          </cell>
          <cell r="F116">
            <v>7863.3200000000652</v>
          </cell>
          <cell r="I116">
            <v>-5075.1900000000005</v>
          </cell>
          <cell r="N116">
            <v>1300000</v>
          </cell>
          <cell r="O116">
            <v>1080000</v>
          </cell>
          <cell r="P116">
            <v>0</v>
          </cell>
          <cell r="Q116">
            <v>0</v>
          </cell>
          <cell r="R116">
            <v>0</v>
          </cell>
          <cell r="S116">
            <v>2380000</v>
          </cell>
          <cell r="T116">
            <v>2325578.14</v>
          </cell>
          <cell r="U116">
            <v>0</v>
          </cell>
          <cell r="V116">
            <v>31167.34</v>
          </cell>
          <cell r="W116">
            <v>31167.34</v>
          </cell>
          <cell r="X116">
            <v>-1205974.83</v>
          </cell>
          <cell r="Y116">
            <v>0</v>
          </cell>
          <cell r="Z116">
            <v>0</v>
          </cell>
          <cell r="AA116">
            <v>-1205974.83</v>
          </cell>
          <cell r="AB116">
            <v>86161.84999999986</v>
          </cell>
          <cell r="AC116">
            <v>0</v>
          </cell>
          <cell r="AF116">
            <v>1033441.4600000002</v>
          </cell>
        </row>
        <row r="117">
          <cell r="C117">
            <v>1040000</v>
          </cell>
          <cell r="D117" t="str">
            <v>457105</v>
          </cell>
          <cell r="E117">
            <v>246485.39</v>
          </cell>
          <cell r="F117">
            <v>793514.61</v>
          </cell>
          <cell r="I117">
            <v>49173.71</v>
          </cell>
          <cell r="N117">
            <v>1040000</v>
          </cell>
          <cell r="O117">
            <v>1080000</v>
          </cell>
          <cell r="P117">
            <v>0</v>
          </cell>
          <cell r="Q117">
            <v>0</v>
          </cell>
          <cell r="R117">
            <v>0</v>
          </cell>
          <cell r="S117">
            <v>2120000</v>
          </cell>
          <cell r="T117">
            <v>277105.34000000003</v>
          </cell>
          <cell r="U117">
            <v>0</v>
          </cell>
          <cell r="V117">
            <v>0</v>
          </cell>
          <cell r="W117">
            <v>0</v>
          </cell>
          <cell r="X117">
            <v>-231616.02000000002</v>
          </cell>
          <cell r="Y117">
            <v>0</v>
          </cell>
          <cell r="Z117">
            <v>28610.46</v>
          </cell>
          <cell r="AA117">
            <v>-203005.56000000003</v>
          </cell>
          <cell r="AB117">
            <v>43479.829999999987</v>
          </cell>
          <cell r="AC117">
            <v>0</v>
          </cell>
          <cell r="AF117">
            <v>30619.950000000012</v>
          </cell>
        </row>
        <row r="118">
          <cell r="C118">
            <v>0</v>
          </cell>
          <cell r="D118" t="str">
            <v>457130</v>
          </cell>
          <cell r="E118">
            <v>0</v>
          </cell>
          <cell r="F118">
            <v>0</v>
          </cell>
          <cell r="I118">
            <v>0</v>
          </cell>
          <cell r="N118">
            <v>0</v>
          </cell>
          <cell r="O118">
            <v>0</v>
          </cell>
          <cell r="P118">
            <v>0</v>
          </cell>
          <cell r="Q118">
            <v>0</v>
          </cell>
          <cell r="R118">
            <v>0</v>
          </cell>
          <cell r="S118">
            <v>0</v>
          </cell>
          <cell r="T118">
            <v>52951.89</v>
          </cell>
          <cell r="U118">
            <v>0</v>
          </cell>
          <cell r="V118">
            <v>0</v>
          </cell>
          <cell r="W118">
            <v>0</v>
          </cell>
          <cell r="X118">
            <v>0</v>
          </cell>
          <cell r="Y118">
            <v>0</v>
          </cell>
          <cell r="Z118">
            <v>0</v>
          </cell>
          <cell r="AA118">
            <v>0</v>
          </cell>
          <cell r="AB118">
            <v>0</v>
          </cell>
          <cell r="AC118">
            <v>0</v>
          </cell>
          <cell r="AF118">
            <v>52951.89</v>
          </cell>
        </row>
        <row r="119">
          <cell r="C119">
            <v>0</v>
          </cell>
          <cell r="D119" t="str">
            <v>457200</v>
          </cell>
          <cell r="E119">
            <v>1442188.52</v>
          </cell>
          <cell r="F119">
            <v>-1442188.52</v>
          </cell>
          <cell r="I119">
            <v>80605.17</v>
          </cell>
          <cell r="N119">
            <v>0</v>
          </cell>
          <cell r="O119">
            <v>0</v>
          </cell>
          <cell r="P119">
            <v>0</v>
          </cell>
          <cell r="Q119">
            <v>0</v>
          </cell>
          <cell r="R119">
            <v>0</v>
          </cell>
          <cell r="S119">
            <v>0</v>
          </cell>
          <cell r="T119">
            <v>2791124.54</v>
          </cell>
          <cell r="U119">
            <v>0</v>
          </cell>
          <cell r="V119">
            <v>8579</v>
          </cell>
          <cell r="W119">
            <v>8579</v>
          </cell>
          <cell r="X119">
            <v>-1266922.75</v>
          </cell>
          <cell r="Y119">
            <v>0</v>
          </cell>
          <cell r="Z119">
            <v>253413.36000000002</v>
          </cell>
          <cell r="AA119">
            <v>-1013509.39</v>
          </cell>
          <cell r="AB119">
            <v>428679.13</v>
          </cell>
          <cell r="AC119">
            <v>0</v>
          </cell>
          <cell r="AF119">
            <v>1348936.02</v>
          </cell>
        </row>
        <row r="120">
          <cell r="C120">
            <v>156000</v>
          </cell>
          <cell r="D120" t="str">
            <v>457240</v>
          </cell>
          <cell r="E120">
            <v>20085.86</v>
          </cell>
          <cell r="F120">
            <v>135914.14000000001</v>
          </cell>
          <cell r="I120">
            <v>7304.66</v>
          </cell>
          <cell r="N120">
            <v>156000</v>
          </cell>
          <cell r="O120">
            <v>162000</v>
          </cell>
          <cell r="P120">
            <v>0</v>
          </cell>
          <cell r="Q120">
            <v>0</v>
          </cell>
          <cell r="R120">
            <v>0</v>
          </cell>
          <cell r="S120">
            <v>318000</v>
          </cell>
          <cell r="T120">
            <v>113565.86</v>
          </cell>
          <cell r="U120">
            <v>0</v>
          </cell>
          <cell r="V120">
            <v>0</v>
          </cell>
          <cell r="W120">
            <v>0</v>
          </cell>
          <cell r="X120">
            <v>-19598.54</v>
          </cell>
          <cell r="Y120">
            <v>0</v>
          </cell>
          <cell r="Z120">
            <v>0</v>
          </cell>
          <cell r="AA120">
            <v>-19598.54</v>
          </cell>
          <cell r="AB120">
            <v>487.31999999999971</v>
          </cell>
          <cell r="AC120">
            <v>0</v>
          </cell>
          <cell r="AF120">
            <v>93480</v>
          </cell>
        </row>
        <row r="121">
          <cell r="C121">
            <v>936000</v>
          </cell>
          <cell r="D121" t="str">
            <v>457250</v>
          </cell>
          <cell r="E121">
            <v>66.989999999999995</v>
          </cell>
          <cell r="F121">
            <v>935933.01</v>
          </cell>
          <cell r="I121">
            <v>-0.70000000000000007</v>
          </cell>
          <cell r="N121">
            <v>936000</v>
          </cell>
          <cell r="O121">
            <v>972000</v>
          </cell>
          <cell r="P121">
            <v>0</v>
          </cell>
          <cell r="Q121">
            <v>0</v>
          </cell>
          <cell r="R121">
            <v>0</v>
          </cell>
          <cell r="S121">
            <v>1908000</v>
          </cell>
          <cell r="T121">
            <v>572287.13</v>
          </cell>
          <cell r="U121">
            <v>0</v>
          </cell>
          <cell r="V121">
            <v>123135</v>
          </cell>
          <cell r="W121">
            <v>123135</v>
          </cell>
          <cell r="X121">
            <v>0</v>
          </cell>
          <cell r="Y121">
            <v>0</v>
          </cell>
          <cell r="Z121">
            <v>0</v>
          </cell>
          <cell r="AA121">
            <v>0</v>
          </cell>
          <cell r="AB121">
            <v>66.989999999999995</v>
          </cell>
          <cell r="AC121">
            <v>0</v>
          </cell>
          <cell r="AF121">
            <v>572220.14</v>
          </cell>
        </row>
        <row r="122">
          <cell r="C122">
            <v>312000</v>
          </cell>
          <cell r="D122" t="str">
            <v>457255</v>
          </cell>
          <cell r="E122">
            <v>42168.85</v>
          </cell>
          <cell r="F122">
            <v>269831.15000000002</v>
          </cell>
          <cell r="I122">
            <v>11299.050000000001</v>
          </cell>
          <cell r="N122">
            <v>312000</v>
          </cell>
          <cell r="O122">
            <v>324000</v>
          </cell>
          <cell r="P122">
            <v>0</v>
          </cell>
          <cell r="Q122">
            <v>0</v>
          </cell>
          <cell r="R122">
            <v>0</v>
          </cell>
          <cell r="S122">
            <v>636000</v>
          </cell>
          <cell r="T122">
            <v>42168.85</v>
          </cell>
          <cell r="U122">
            <v>0</v>
          </cell>
          <cell r="V122">
            <v>0</v>
          </cell>
          <cell r="W122">
            <v>0</v>
          </cell>
          <cell r="X122">
            <v>0</v>
          </cell>
          <cell r="Y122">
            <v>0</v>
          </cell>
          <cell r="Z122">
            <v>0</v>
          </cell>
          <cell r="AA122">
            <v>0</v>
          </cell>
          <cell r="AB122">
            <v>42168.85</v>
          </cell>
          <cell r="AC122">
            <v>0</v>
          </cell>
          <cell r="AF122">
            <v>0</v>
          </cell>
        </row>
        <row r="123">
          <cell r="C123">
            <v>7384000</v>
          </cell>
          <cell r="D123" t="str">
            <v>457300</v>
          </cell>
          <cell r="E123">
            <v>6485117.8300000001</v>
          </cell>
          <cell r="F123">
            <v>898882.16999999993</v>
          </cell>
          <cell r="I123">
            <v>1356292.88</v>
          </cell>
          <cell r="N123">
            <v>7384000</v>
          </cell>
          <cell r="O123">
            <v>7668000</v>
          </cell>
          <cell r="P123">
            <v>0</v>
          </cell>
          <cell r="Q123">
            <v>0</v>
          </cell>
          <cell r="R123">
            <v>0</v>
          </cell>
          <cell r="S123">
            <v>15052000</v>
          </cell>
          <cell r="T123">
            <v>11973849.75</v>
          </cell>
          <cell r="U123">
            <v>0</v>
          </cell>
          <cell r="V123">
            <v>5085675.2</v>
          </cell>
          <cell r="W123">
            <v>5085675.2</v>
          </cell>
          <cell r="X123">
            <v>-6083175.9499999993</v>
          </cell>
          <cell r="Y123">
            <v>0</v>
          </cell>
          <cell r="Z123">
            <v>0</v>
          </cell>
          <cell r="AA123">
            <v>-6083175.9499999993</v>
          </cell>
          <cell r="AB123">
            <v>401941.88000000082</v>
          </cell>
          <cell r="AC123">
            <v>0</v>
          </cell>
          <cell r="AF123">
            <v>5488731.9199999999</v>
          </cell>
        </row>
        <row r="124">
          <cell r="C124">
            <v>1212000</v>
          </cell>
          <cell r="D124" t="str">
            <v>457350</v>
          </cell>
          <cell r="E124">
            <v>1122962.68</v>
          </cell>
          <cell r="F124">
            <v>89037.320000000065</v>
          </cell>
          <cell r="I124">
            <v>319844.82</v>
          </cell>
          <cell r="N124">
            <v>1212000</v>
          </cell>
          <cell r="O124">
            <v>1134000</v>
          </cell>
          <cell r="P124">
            <v>0</v>
          </cell>
          <cell r="Q124">
            <v>0</v>
          </cell>
          <cell r="R124">
            <v>0</v>
          </cell>
          <cell r="S124">
            <v>2346000</v>
          </cell>
          <cell r="T124">
            <v>1793869.77</v>
          </cell>
          <cell r="U124">
            <v>0</v>
          </cell>
          <cell r="V124">
            <v>244795.04</v>
          </cell>
          <cell r="W124">
            <v>244795.04</v>
          </cell>
          <cell r="X124">
            <v>-271923.68000000005</v>
          </cell>
          <cell r="Y124">
            <v>0</v>
          </cell>
          <cell r="Z124">
            <v>0</v>
          </cell>
          <cell r="AA124">
            <v>-271923.68000000005</v>
          </cell>
          <cell r="AB124">
            <v>851038.99999999988</v>
          </cell>
          <cell r="AC124">
            <v>0</v>
          </cell>
          <cell r="AF124">
            <v>670907.09000000008</v>
          </cell>
        </row>
        <row r="125">
          <cell r="C125">
            <v>260000</v>
          </cell>
          <cell r="D125" t="str">
            <v>457351</v>
          </cell>
          <cell r="E125">
            <v>112944.58</v>
          </cell>
          <cell r="F125">
            <v>147055.41999999998</v>
          </cell>
          <cell r="I125">
            <v>80242.87</v>
          </cell>
          <cell r="N125">
            <v>260000</v>
          </cell>
          <cell r="O125">
            <v>270000</v>
          </cell>
          <cell r="P125">
            <v>0</v>
          </cell>
          <cell r="Q125">
            <v>0</v>
          </cell>
          <cell r="R125">
            <v>0</v>
          </cell>
          <cell r="S125">
            <v>530000</v>
          </cell>
          <cell r="T125">
            <v>112944.58</v>
          </cell>
          <cell r="U125">
            <v>0</v>
          </cell>
          <cell r="V125">
            <v>0</v>
          </cell>
          <cell r="W125">
            <v>0</v>
          </cell>
          <cell r="X125">
            <v>0</v>
          </cell>
          <cell r="Y125">
            <v>0</v>
          </cell>
          <cell r="Z125">
            <v>0</v>
          </cell>
          <cell r="AA125">
            <v>0</v>
          </cell>
          <cell r="AB125">
            <v>112944.58</v>
          </cell>
          <cell r="AC125">
            <v>0</v>
          </cell>
          <cell r="AF125">
            <v>0</v>
          </cell>
        </row>
        <row r="126">
          <cell r="C126">
            <v>3540000</v>
          </cell>
          <cell r="D126" t="str">
            <v>457370</v>
          </cell>
          <cell r="E126">
            <v>1878191.8</v>
          </cell>
          <cell r="F126">
            <v>1661808.2</v>
          </cell>
          <cell r="I126">
            <v>1580883.33</v>
          </cell>
          <cell r="N126">
            <v>3540000</v>
          </cell>
          <cell r="O126">
            <v>2268000</v>
          </cell>
          <cell r="P126">
            <v>0</v>
          </cell>
          <cell r="Q126">
            <v>0</v>
          </cell>
          <cell r="R126">
            <v>0</v>
          </cell>
          <cell r="S126">
            <v>5808000</v>
          </cell>
          <cell r="T126">
            <v>2792530.35</v>
          </cell>
          <cell r="U126">
            <v>0</v>
          </cell>
          <cell r="V126">
            <v>311273.7</v>
          </cell>
          <cell r="W126">
            <v>311273.7</v>
          </cell>
          <cell r="X126">
            <v>-1764891.11</v>
          </cell>
          <cell r="Y126">
            <v>0</v>
          </cell>
          <cell r="Z126">
            <v>0</v>
          </cell>
          <cell r="AA126">
            <v>-1764891.11</v>
          </cell>
          <cell r="AB126">
            <v>113300.68999999994</v>
          </cell>
          <cell r="AC126">
            <v>0</v>
          </cell>
          <cell r="AF126">
            <v>914338.55</v>
          </cell>
        </row>
        <row r="127">
          <cell r="C127">
            <v>312000</v>
          </cell>
          <cell r="D127" t="str">
            <v>457380</v>
          </cell>
          <cell r="E127">
            <v>67091.350000000006</v>
          </cell>
          <cell r="F127">
            <v>244908.65</v>
          </cell>
          <cell r="I127">
            <v>-7.04</v>
          </cell>
          <cell r="N127">
            <v>312000</v>
          </cell>
          <cell r="O127">
            <v>324000</v>
          </cell>
          <cell r="P127">
            <v>0</v>
          </cell>
          <cell r="Q127">
            <v>0</v>
          </cell>
          <cell r="R127">
            <v>0</v>
          </cell>
          <cell r="S127">
            <v>636000</v>
          </cell>
          <cell r="T127">
            <v>67091.350000000006</v>
          </cell>
          <cell r="U127">
            <v>0</v>
          </cell>
          <cell r="V127">
            <v>0</v>
          </cell>
          <cell r="W127">
            <v>0</v>
          </cell>
          <cell r="X127">
            <v>-63044.44</v>
          </cell>
          <cell r="Y127">
            <v>0</v>
          </cell>
          <cell r="Z127">
            <v>0</v>
          </cell>
          <cell r="AA127">
            <v>-63044.44</v>
          </cell>
          <cell r="AB127">
            <v>4046.9100000000035</v>
          </cell>
          <cell r="AC127">
            <v>0</v>
          </cell>
          <cell r="AF127">
            <v>0</v>
          </cell>
        </row>
        <row r="128">
          <cell r="C128">
            <v>2015000</v>
          </cell>
          <cell r="D128" t="str">
            <v>457390</v>
          </cell>
          <cell r="E128">
            <v>841638.82</v>
          </cell>
          <cell r="F128">
            <v>1173361.1800000002</v>
          </cell>
          <cell r="I128">
            <v>5498.36</v>
          </cell>
          <cell r="N128">
            <v>2015000</v>
          </cell>
          <cell r="O128">
            <v>540000</v>
          </cell>
          <cell r="P128">
            <v>0</v>
          </cell>
          <cell r="Q128">
            <v>0</v>
          </cell>
          <cell r="R128">
            <v>0</v>
          </cell>
          <cell r="S128">
            <v>2555000</v>
          </cell>
          <cell r="T128">
            <v>1889242.15</v>
          </cell>
          <cell r="U128">
            <v>0</v>
          </cell>
          <cell r="V128">
            <v>350970.4</v>
          </cell>
          <cell r="W128">
            <v>350970.4</v>
          </cell>
          <cell r="X128">
            <v>-755271.27999999991</v>
          </cell>
          <cell r="Y128">
            <v>0</v>
          </cell>
          <cell r="Z128">
            <v>0</v>
          </cell>
          <cell r="AA128">
            <v>-755271.27999999991</v>
          </cell>
          <cell r="AB128">
            <v>86367.540000000037</v>
          </cell>
          <cell r="AC128">
            <v>0</v>
          </cell>
          <cell r="AF128">
            <v>1047603.33</v>
          </cell>
        </row>
        <row r="129">
          <cell r="C129">
            <v>1000000</v>
          </cell>
          <cell r="D129" t="str">
            <v>457391</v>
          </cell>
          <cell r="E129">
            <v>549577.89</v>
          </cell>
          <cell r="F129">
            <v>450422.11</v>
          </cell>
          <cell r="I129">
            <v>-57.5</v>
          </cell>
          <cell r="N129">
            <v>1000000</v>
          </cell>
          <cell r="O129">
            <v>500000</v>
          </cell>
          <cell r="P129">
            <v>0</v>
          </cell>
          <cell r="Q129">
            <v>0</v>
          </cell>
          <cell r="R129">
            <v>0</v>
          </cell>
          <cell r="S129">
            <v>1500000</v>
          </cell>
          <cell r="T129">
            <v>549577.89</v>
          </cell>
          <cell r="U129">
            <v>0</v>
          </cell>
          <cell r="V129">
            <v>0</v>
          </cell>
          <cell r="W129">
            <v>0</v>
          </cell>
          <cell r="X129">
            <v>-516425.44</v>
          </cell>
          <cell r="Y129">
            <v>0</v>
          </cell>
          <cell r="Z129">
            <v>0</v>
          </cell>
          <cell r="AA129">
            <v>-516425.44</v>
          </cell>
          <cell r="AB129">
            <v>33152.450000000012</v>
          </cell>
          <cell r="AC129">
            <v>0</v>
          </cell>
          <cell r="AF129">
            <v>0</v>
          </cell>
        </row>
        <row r="130">
          <cell r="C130">
            <v>25367000</v>
          </cell>
          <cell r="D130" t="str">
            <v>A_DISTRIBUTN SYS 290</v>
          </cell>
          <cell r="E130">
            <v>18410869.269999996</v>
          </cell>
          <cell r="F130">
            <v>6956130.7300000042</v>
          </cell>
          <cell r="I130">
            <v>3938698.4999999995</v>
          </cell>
          <cell r="N130">
            <v>25367000</v>
          </cell>
          <cell r="O130">
            <v>22785000</v>
          </cell>
          <cell r="P130">
            <v>0</v>
          </cell>
          <cell r="Q130">
            <v>0</v>
          </cell>
          <cell r="R130">
            <v>0</v>
          </cell>
          <cell r="S130">
            <v>48152000</v>
          </cell>
          <cell r="T130">
            <v>32431261.690000001</v>
          </cell>
          <cell r="U130">
            <v>134588</v>
          </cell>
          <cell r="V130">
            <v>6601041.4499999993</v>
          </cell>
          <cell r="W130">
            <v>6735629.4499999993</v>
          </cell>
          <cell r="X130">
            <v>-16183426.910000002</v>
          </cell>
          <cell r="Y130">
            <v>0</v>
          </cell>
          <cell r="Z130">
            <v>284217.72000000003</v>
          </cell>
          <cell r="AA130">
            <v>-15899209.190000001</v>
          </cell>
          <cell r="AB130">
            <v>2511660.0799999945</v>
          </cell>
          <cell r="AC130">
            <v>0</v>
          </cell>
          <cell r="AF130">
            <v>14020392.420000006</v>
          </cell>
        </row>
        <row r="131">
          <cell r="C131">
            <v>100000</v>
          </cell>
          <cell r="D131" t="str">
            <v>457110</v>
          </cell>
          <cell r="E131">
            <v>50641.410000000011</v>
          </cell>
          <cell r="F131">
            <v>49358.589999999989</v>
          </cell>
          <cell r="I131">
            <v>-74462.37</v>
          </cell>
          <cell r="N131">
            <v>100000</v>
          </cell>
          <cell r="O131">
            <v>1080000</v>
          </cell>
          <cell r="P131">
            <v>0</v>
          </cell>
          <cell r="Q131">
            <v>0</v>
          </cell>
          <cell r="R131">
            <v>0</v>
          </cell>
          <cell r="S131">
            <v>1180000</v>
          </cell>
          <cell r="T131">
            <v>507255.92</v>
          </cell>
          <cell r="U131">
            <v>0</v>
          </cell>
          <cell r="V131">
            <v>1286.4000000000001</v>
          </cell>
          <cell r="W131">
            <v>1286.4000000000001</v>
          </cell>
          <cell r="X131">
            <v>-140505.53</v>
          </cell>
          <cell r="Y131">
            <v>0</v>
          </cell>
          <cell r="Z131">
            <v>10372.56</v>
          </cell>
          <cell r="AA131">
            <v>-130132.97</v>
          </cell>
          <cell r="AB131">
            <v>-79491.56</v>
          </cell>
          <cell r="AC131">
            <v>0</v>
          </cell>
          <cell r="AF131">
            <v>456614.50999999995</v>
          </cell>
        </row>
        <row r="132">
          <cell r="C132">
            <v>100000</v>
          </cell>
          <cell r="D132" t="str">
            <v>A_SERVICE CONN 290</v>
          </cell>
          <cell r="E132">
            <v>50641.410000000011</v>
          </cell>
          <cell r="F132">
            <v>49358.589999999989</v>
          </cell>
          <cell r="I132">
            <v>-74462.37</v>
          </cell>
          <cell r="N132">
            <v>100000</v>
          </cell>
          <cell r="O132">
            <v>1080000</v>
          </cell>
          <cell r="P132">
            <v>0</v>
          </cell>
          <cell r="Q132">
            <v>0</v>
          </cell>
          <cell r="R132">
            <v>0</v>
          </cell>
          <cell r="S132">
            <v>1180000</v>
          </cell>
          <cell r="T132">
            <v>507255.92</v>
          </cell>
          <cell r="U132">
            <v>0</v>
          </cell>
          <cell r="V132">
            <v>1286.4000000000001</v>
          </cell>
          <cell r="W132">
            <v>1286.4000000000001</v>
          </cell>
          <cell r="X132">
            <v>-140505.53</v>
          </cell>
          <cell r="Y132">
            <v>0</v>
          </cell>
          <cell r="Z132">
            <v>10372.56</v>
          </cell>
          <cell r="AA132">
            <v>-130132.97</v>
          </cell>
          <cell r="AB132">
            <v>-79491.56</v>
          </cell>
          <cell r="AC132">
            <v>0</v>
          </cell>
          <cell r="AF132">
            <v>456614.50999999995</v>
          </cell>
        </row>
        <row r="133">
          <cell r="C133">
            <v>72339000</v>
          </cell>
          <cell r="D133" t="str">
            <v>A_P892</v>
          </cell>
          <cell r="E133">
            <v>44996003.670000002</v>
          </cell>
          <cell r="F133">
            <v>27342996.329999998</v>
          </cell>
          <cell r="I133">
            <v>8983277.0700000059</v>
          </cell>
          <cell r="N133">
            <v>72339000</v>
          </cell>
          <cell r="O133">
            <v>65542000</v>
          </cell>
          <cell r="P133">
            <v>0</v>
          </cell>
          <cell r="Q133">
            <v>0</v>
          </cell>
          <cell r="R133">
            <v>0</v>
          </cell>
          <cell r="S133">
            <v>137881000</v>
          </cell>
          <cell r="T133">
            <v>94922369.849999994</v>
          </cell>
          <cell r="U133">
            <v>4648249.6899999995</v>
          </cell>
          <cell r="V133">
            <v>44720563.710000008</v>
          </cell>
          <cell r="W133">
            <v>49368813.400000006</v>
          </cell>
          <cell r="X133">
            <v>-32800544.259999998</v>
          </cell>
          <cell r="Y133">
            <v>0</v>
          </cell>
          <cell r="Z133">
            <v>7931608.4899999993</v>
          </cell>
          <cell r="AA133">
            <v>-24868935.77</v>
          </cell>
          <cell r="AB133">
            <v>20127067.900000002</v>
          </cell>
          <cell r="AC133">
            <v>0</v>
          </cell>
          <cell r="AF133">
            <v>49926366.179999992</v>
          </cell>
        </row>
        <row r="134">
          <cell r="C134">
            <v>0</v>
          </cell>
          <cell r="D134" t="str">
            <v>A_INFORMATION SYS293</v>
          </cell>
          <cell r="E134">
            <v>0</v>
          </cell>
          <cell r="F134">
            <v>0</v>
          </cell>
          <cell r="I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F134">
            <v>0</v>
          </cell>
        </row>
        <row r="135">
          <cell r="C135">
            <v>672000</v>
          </cell>
          <cell r="D135" t="str">
            <v>458670</v>
          </cell>
          <cell r="E135">
            <v>146033.58000000002</v>
          </cell>
          <cell r="F135">
            <v>525966.41999999993</v>
          </cell>
          <cell r="I135">
            <v>2703.08</v>
          </cell>
          <cell r="N135">
            <v>672000</v>
          </cell>
          <cell r="O135">
            <v>317000</v>
          </cell>
          <cell r="P135">
            <v>0</v>
          </cell>
          <cell r="Q135">
            <v>0</v>
          </cell>
          <cell r="R135">
            <v>0</v>
          </cell>
          <cell r="S135">
            <v>989000</v>
          </cell>
          <cell r="T135">
            <v>134968.38</v>
          </cell>
          <cell r="U135">
            <v>0</v>
          </cell>
          <cell r="V135">
            <v>70949.94</v>
          </cell>
          <cell r="W135">
            <v>70949.94</v>
          </cell>
          <cell r="X135">
            <v>0</v>
          </cell>
          <cell r="Y135">
            <v>0</v>
          </cell>
          <cell r="Z135">
            <v>17704.740000000002</v>
          </cell>
          <cell r="AA135">
            <v>17704.740000000002</v>
          </cell>
          <cell r="AB135">
            <v>163738.32</v>
          </cell>
          <cell r="AC135">
            <v>0</v>
          </cell>
          <cell r="AF135">
            <v>-11065.200000000012</v>
          </cell>
        </row>
        <row r="136">
          <cell r="C136">
            <v>672000</v>
          </cell>
          <cell r="D136" t="str">
            <v>A_EQUIPMENT 292</v>
          </cell>
          <cell r="E136">
            <v>146033.58000000002</v>
          </cell>
          <cell r="F136">
            <v>525966.41999999993</v>
          </cell>
          <cell r="I136">
            <v>2703.08</v>
          </cell>
          <cell r="N136">
            <v>672000</v>
          </cell>
          <cell r="O136">
            <v>317000</v>
          </cell>
          <cell r="P136">
            <v>0</v>
          </cell>
          <cell r="Q136">
            <v>0</v>
          </cell>
          <cell r="R136">
            <v>0</v>
          </cell>
          <cell r="S136">
            <v>989000</v>
          </cell>
          <cell r="T136">
            <v>134968.38</v>
          </cell>
          <cell r="U136">
            <v>0</v>
          </cell>
          <cell r="V136">
            <v>70949.94</v>
          </cell>
          <cell r="W136">
            <v>70949.94</v>
          </cell>
          <cell r="X136">
            <v>0</v>
          </cell>
          <cell r="Y136">
            <v>0</v>
          </cell>
          <cell r="Z136">
            <v>17704.740000000002</v>
          </cell>
          <cell r="AA136">
            <v>17704.740000000002</v>
          </cell>
          <cell r="AB136">
            <v>163738.32</v>
          </cell>
          <cell r="AC136">
            <v>0</v>
          </cell>
          <cell r="AF136">
            <v>-11065.200000000012</v>
          </cell>
        </row>
        <row r="137">
          <cell r="C137">
            <v>672000</v>
          </cell>
          <cell r="D137" t="str">
            <v>A_P893</v>
          </cell>
          <cell r="E137">
            <v>146033.58000000002</v>
          </cell>
          <cell r="F137">
            <v>525966.41999999993</v>
          </cell>
          <cell r="I137">
            <v>2703.08</v>
          </cell>
          <cell r="N137">
            <v>672000</v>
          </cell>
          <cell r="O137">
            <v>317000</v>
          </cell>
          <cell r="P137">
            <v>0</v>
          </cell>
          <cell r="Q137">
            <v>0</v>
          </cell>
          <cell r="R137">
            <v>0</v>
          </cell>
          <cell r="S137">
            <v>989000</v>
          </cell>
          <cell r="T137">
            <v>134968.38</v>
          </cell>
          <cell r="U137">
            <v>0</v>
          </cell>
          <cell r="V137">
            <v>70949.94</v>
          </cell>
          <cell r="W137">
            <v>70949.94</v>
          </cell>
          <cell r="X137">
            <v>0</v>
          </cell>
          <cell r="Y137">
            <v>0</v>
          </cell>
          <cell r="Z137">
            <v>17704.740000000002</v>
          </cell>
          <cell r="AA137">
            <v>17704.740000000002</v>
          </cell>
          <cell r="AB137">
            <v>163738.32</v>
          </cell>
          <cell r="AC137">
            <v>0</v>
          </cell>
          <cell r="AF137">
            <v>-11065.200000000012</v>
          </cell>
        </row>
        <row r="138">
          <cell r="C138">
            <v>0</v>
          </cell>
          <cell r="D138" t="str">
            <v>460998</v>
          </cell>
          <cell r="E138">
            <v>0</v>
          </cell>
          <cell r="F138">
            <v>0</v>
          </cell>
          <cell r="I138">
            <v>0</v>
          </cell>
          <cell r="N138">
            <v>0</v>
          </cell>
          <cell r="O138">
            <v>0</v>
          </cell>
          <cell r="P138">
            <v>0</v>
          </cell>
          <cell r="Q138">
            <v>0</v>
          </cell>
          <cell r="R138">
            <v>0</v>
          </cell>
          <cell r="S138">
            <v>0</v>
          </cell>
          <cell r="T138">
            <v>0</v>
          </cell>
          <cell r="U138">
            <v>0</v>
          </cell>
          <cell r="V138">
            <v>0</v>
          </cell>
          <cell r="W138">
            <v>0</v>
          </cell>
          <cell r="X138">
            <v>0</v>
          </cell>
          <cell r="Y138">
            <v>0</v>
          </cell>
          <cell r="Z138">
            <v>125735.54000000001</v>
          </cell>
          <cell r="AA138">
            <v>125735.54000000001</v>
          </cell>
          <cell r="AB138">
            <v>125735.54000000001</v>
          </cell>
          <cell r="AC138">
            <v>-11591673.262</v>
          </cell>
          <cell r="AF138">
            <v>0</v>
          </cell>
        </row>
        <row r="139">
          <cell r="C139">
            <v>0</v>
          </cell>
          <cell r="D139" t="str">
            <v>460999</v>
          </cell>
          <cell r="E139">
            <v>0</v>
          </cell>
          <cell r="F139">
            <v>0</v>
          </cell>
          <cell r="I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11218917.699999999</v>
          </cell>
          <cell r="AF139">
            <v>0</v>
          </cell>
        </row>
        <row r="140">
          <cell r="C140">
            <v>121892000</v>
          </cell>
          <cell r="D140" t="str">
            <v>A_C_WATERWORKS</v>
          </cell>
          <cell r="E140">
            <v>69781812.559999973</v>
          </cell>
          <cell r="F140">
            <v>52110187.440000027</v>
          </cell>
          <cell r="I140">
            <v>13861884.660000006</v>
          </cell>
          <cell r="N140">
            <v>121892000</v>
          </cell>
          <cell r="O140">
            <v>108522000</v>
          </cell>
          <cell r="P140">
            <v>29899999.359999999</v>
          </cell>
          <cell r="Q140">
            <v>0</v>
          </cell>
          <cell r="R140">
            <v>0</v>
          </cell>
          <cell r="S140">
            <v>260313999.36000001</v>
          </cell>
          <cell r="T140">
            <v>144949328.69999999</v>
          </cell>
          <cell r="U140">
            <v>4741886.58</v>
          </cell>
          <cell r="V140">
            <v>76911475.780000016</v>
          </cell>
          <cell r="W140">
            <v>81653362.360000014</v>
          </cell>
          <cell r="X140">
            <v>-38666040.279999979</v>
          </cell>
          <cell r="Y140">
            <v>0</v>
          </cell>
          <cell r="Z140">
            <v>16555180.99</v>
          </cell>
          <cell r="AA140">
            <v>-22110859.289999977</v>
          </cell>
          <cell r="AB140">
            <v>47670953.269999996</v>
          </cell>
          <cell r="AC140">
            <v>-372755.56200000085</v>
          </cell>
          <cell r="AF140">
            <v>75167516.140000015</v>
          </cell>
        </row>
        <row r="141">
          <cell r="C141">
            <v>0</v>
          </cell>
          <cell r="D141" t="str">
            <v>235085</v>
          </cell>
          <cell r="E141">
            <v>0</v>
          </cell>
          <cell r="F141">
            <v>0</v>
          </cell>
          <cell r="I141">
            <v>0</v>
          </cell>
          <cell r="N141">
            <v>0</v>
          </cell>
          <cell r="O141">
            <v>0</v>
          </cell>
          <cell r="P141">
            <v>0</v>
          </cell>
          <cell r="Q141">
            <v>0</v>
          </cell>
          <cell r="R141">
            <v>0</v>
          </cell>
          <cell r="S141">
            <v>0</v>
          </cell>
          <cell r="T141">
            <v>0</v>
          </cell>
          <cell r="U141">
            <v>0</v>
          </cell>
          <cell r="V141">
            <v>0</v>
          </cell>
          <cell r="W141">
            <v>0</v>
          </cell>
          <cell r="X141">
            <v>-1010</v>
          </cell>
          <cell r="Y141">
            <v>0</v>
          </cell>
          <cell r="Z141">
            <v>0</v>
          </cell>
          <cell r="AA141">
            <v>-1010</v>
          </cell>
          <cell r="AB141">
            <v>-1010</v>
          </cell>
          <cell r="AC141">
            <v>0</v>
          </cell>
          <cell r="AF141">
            <v>0</v>
          </cell>
        </row>
        <row r="142">
          <cell r="C142">
            <v>0</v>
          </cell>
          <cell r="D142" t="str">
            <v>A_O_TREATMNT_PLT_WWK</v>
          </cell>
          <cell r="E142">
            <v>0</v>
          </cell>
          <cell r="F142">
            <v>0</v>
          </cell>
          <cell r="I142">
            <v>0</v>
          </cell>
          <cell r="N142">
            <v>0</v>
          </cell>
          <cell r="O142">
            <v>0</v>
          </cell>
          <cell r="P142">
            <v>0</v>
          </cell>
          <cell r="Q142">
            <v>0</v>
          </cell>
          <cell r="R142">
            <v>0</v>
          </cell>
          <cell r="S142">
            <v>0</v>
          </cell>
          <cell r="T142">
            <v>0</v>
          </cell>
          <cell r="U142">
            <v>0</v>
          </cell>
          <cell r="V142">
            <v>0</v>
          </cell>
          <cell r="W142">
            <v>0</v>
          </cell>
          <cell r="X142">
            <v>-1010</v>
          </cell>
          <cell r="Y142">
            <v>0</v>
          </cell>
          <cell r="Z142">
            <v>0</v>
          </cell>
          <cell r="AA142">
            <v>-1010</v>
          </cell>
          <cell r="AB142">
            <v>-1010</v>
          </cell>
          <cell r="AC142">
            <v>0</v>
          </cell>
          <cell r="AF142">
            <v>0</v>
          </cell>
        </row>
        <row r="143">
          <cell r="C143">
            <v>0</v>
          </cell>
          <cell r="D143" t="str">
            <v>234785</v>
          </cell>
          <cell r="E143">
            <v>0</v>
          </cell>
          <cell r="F143">
            <v>0</v>
          </cell>
          <cell r="I143">
            <v>0</v>
          </cell>
          <cell r="N143">
            <v>0</v>
          </cell>
          <cell r="O143">
            <v>0</v>
          </cell>
          <cell r="P143">
            <v>0</v>
          </cell>
          <cell r="Q143">
            <v>0</v>
          </cell>
          <cell r="R143">
            <v>0</v>
          </cell>
          <cell r="S143">
            <v>0</v>
          </cell>
          <cell r="T143">
            <v>0</v>
          </cell>
          <cell r="U143">
            <v>0</v>
          </cell>
          <cell r="V143">
            <v>0</v>
          </cell>
          <cell r="W143">
            <v>0</v>
          </cell>
          <cell r="X143">
            <v>-846</v>
          </cell>
          <cell r="Y143">
            <v>0</v>
          </cell>
          <cell r="Z143">
            <v>0</v>
          </cell>
          <cell r="AA143">
            <v>-846</v>
          </cell>
          <cell r="AB143">
            <v>-846</v>
          </cell>
          <cell r="AC143">
            <v>0</v>
          </cell>
          <cell r="AF143">
            <v>0</v>
          </cell>
        </row>
        <row r="144">
          <cell r="C144">
            <v>0</v>
          </cell>
          <cell r="D144" t="str">
            <v>A_O_STRAT_SVCS_WWK</v>
          </cell>
          <cell r="E144">
            <v>0</v>
          </cell>
          <cell r="F144">
            <v>0</v>
          </cell>
          <cell r="I144">
            <v>0</v>
          </cell>
          <cell r="N144">
            <v>0</v>
          </cell>
          <cell r="O144">
            <v>0</v>
          </cell>
          <cell r="P144">
            <v>0</v>
          </cell>
          <cell r="Q144">
            <v>0</v>
          </cell>
          <cell r="R144">
            <v>0</v>
          </cell>
          <cell r="S144">
            <v>0</v>
          </cell>
          <cell r="T144">
            <v>0</v>
          </cell>
          <cell r="U144">
            <v>0</v>
          </cell>
          <cell r="V144">
            <v>0</v>
          </cell>
          <cell r="W144">
            <v>0</v>
          </cell>
          <cell r="X144">
            <v>-846</v>
          </cell>
          <cell r="Y144">
            <v>0</v>
          </cell>
          <cell r="Z144">
            <v>0</v>
          </cell>
          <cell r="AA144">
            <v>-846</v>
          </cell>
          <cell r="AB144">
            <v>-846</v>
          </cell>
          <cell r="AC144">
            <v>0</v>
          </cell>
          <cell r="AF144">
            <v>0</v>
          </cell>
        </row>
        <row r="145">
          <cell r="C145">
            <v>0</v>
          </cell>
          <cell r="D145" t="str">
            <v>A_O_WATERWORKS</v>
          </cell>
          <cell r="E145">
            <v>0</v>
          </cell>
          <cell r="F145">
            <v>0</v>
          </cell>
          <cell r="I145">
            <v>0</v>
          </cell>
          <cell r="N145">
            <v>0</v>
          </cell>
          <cell r="O145">
            <v>0</v>
          </cell>
          <cell r="P145">
            <v>0</v>
          </cell>
          <cell r="Q145">
            <v>0</v>
          </cell>
          <cell r="R145">
            <v>0</v>
          </cell>
          <cell r="S145">
            <v>0</v>
          </cell>
          <cell r="T145">
            <v>0</v>
          </cell>
          <cell r="U145">
            <v>0</v>
          </cell>
          <cell r="V145">
            <v>0</v>
          </cell>
          <cell r="W145">
            <v>0</v>
          </cell>
          <cell r="X145">
            <v>-1856</v>
          </cell>
          <cell r="Y145">
            <v>0</v>
          </cell>
          <cell r="Z145">
            <v>0</v>
          </cell>
          <cell r="AA145">
            <v>-1856</v>
          </cell>
          <cell r="AB145">
            <v>-1856</v>
          </cell>
          <cell r="AC145">
            <v>0</v>
          </cell>
          <cell r="AF145">
            <v>0</v>
          </cell>
        </row>
        <row r="146">
          <cell r="C146">
            <v>121892000</v>
          </cell>
          <cell r="D146" t="str">
            <v>A_WATERWORKS</v>
          </cell>
          <cell r="E146">
            <v>69781812.559999973</v>
          </cell>
          <cell r="F146">
            <v>52110187.440000027</v>
          </cell>
          <cell r="I146">
            <v>13861884.660000006</v>
          </cell>
          <cell r="N146">
            <v>121892000</v>
          </cell>
          <cell r="O146">
            <v>108522000</v>
          </cell>
          <cell r="P146">
            <v>29899999.359999999</v>
          </cell>
          <cell r="Q146">
            <v>0</v>
          </cell>
          <cell r="R146">
            <v>0</v>
          </cell>
          <cell r="S146">
            <v>260313999.36000001</v>
          </cell>
          <cell r="T146">
            <v>144949328.69999999</v>
          </cell>
          <cell r="U146">
            <v>4741886.58</v>
          </cell>
          <cell r="V146">
            <v>76911475.780000016</v>
          </cell>
          <cell r="W146">
            <v>81653362.360000014</v>
          </cell>
          <cell r="X146">
            <v>-38667896.279999979</v>
          </cell>
          <cell r="Y146">
            <v>0</v>
          </cell>
          <cell r="Z146">
            <v>16555180.99</v>
          </cell>
          <cell r="AA146">
            <v>-22112715.289999977</v>
          </cell>
          <cell r="AB146">
            <v>47669097.269999996</v>
          </cell>
          <cell r="AC146">
            <v>-372755.56200000085</v>
          </cell>
          <cell r="AF146">
            <v>75167516.140000015</v>
          </cell>
        </row>
        <row r="147">
          <cell r="C147">
            <v>8193000</v>
          </cell>
          <cell r="D147" t="str">
            <v>459493</v>
          </cell>
          <cell r="E147">
            <v>1234238.1000000001</v>
          </cell>
          <cell r="F147">
            <v>6958761.9000000004</v>
          </cell>
          <cell r="I147">
            <v>6039.67</v>
          </cell>
          <cell r="N147">
            <v>8193000</v>
          </cell>
          <cell r="O147">
            <v>0</v>
          </cell>
          <cell r="P147">
            <v>0</v>
          </cell>
          <cell r="Q147">
            <v>0</v>
          </cell>
          <cell r="R147">
            <v>0</v>
          </cell>
          <cell r="S147">
            <v>8193000</v>
          </cell>
          <cell r="T147">
            <v>1541648.02</v>
          </cell>
          <cell r="U147">
            <v>0</v>
          </cell>
          <cell r="V147">
            <v>3884</v>
          </cell>
          <cell r="W147">
            <v>3884</v>
          </cell>
          <cell r="X147">
            <v>0</v>
          </cell>
          <cell r="Y147">
            <v>0</v>
          </cell>
          <cell r="Z147">
            <v>410358</v>
          </cell>
          <cell r="AA147">
            <v>410358</v>
          </cell>
          <cell r="AB147">
            <v>1644596.1</v>
          </cell>
          <cell r="AC147">
            <v>0</v>
          </cell>
          <cell r="AF147">
            <v>307409.91999999993</v>
          </cell>
        </row>
        <row r="148">
          <cell r="C148">
            <v>8193000</v>
          </cell>
          <cell r="D148" t="str">
            <v>A_RECLMWTR_ PUMP_101</v>
          </cell>
          <cell r="E148">
            <v>1234238.1000000001</v>
          </cell>
          <cell r="F148">
            <v>6958761.9000000004</v>
          </cell>
          <cell r="I148">
            <v>6039.67</v>
          </cell>
          <cell r="N148">
            <v>8193000</v>
          </cell>
          <cell r="O148">
            <v>0</v>
          </cell>
          <cell r="P148">
            <v>0</v>
          </cell>
          <cell r="Q148">
            <v>0</v>
          </cell>
          <cell r="R148">
            <v>0</v>
          </cell>
          <cell r="S148">
            <v>8193000</v>
          </cell>
          <cell r="T148">
            <v>1541648.02</v>
          </cell>
          <cell r="U148">
            <v>0</v>
          </cell>
          <cell r="V148">
            <v>3884</v>
          </cell>
          <cell r="W148">
            <v>3884</v>
          </cell>
          <cell r="X148">
            <v>0</v>
          </cell>
          <cell r="Y148">
            <v>0</v>
          </cell>
          <cell r="Z148">
            <v>410358</v>
          </cell>
          <cell r="AA148">
            <v>410358</v>
          </cell>
          <cell r="AB148">
            <v>1644596.1</v>
          </cell>
          <cell r="AC148">
            <v>0</v>
          </cell>
          <cell r="AF148">
            <v>307409.91999999993</v>
          </cell>
        </row>
        <row r="149">
          <cell r="C149">
            <v>6372000</v>
          </cell>
          <cell r="D149" t="str">
            <v>459490</v>
          </cell>
          <cell r="E149">
            <v>13396423.34</v>
          </cell>
          <cell r="F149">
            <v>-7024423.3399999999</v>
          </cell>
          <cell r="I149">
            <v>12372608.93</v>
          </cell>
          <cell r="N149">
            <v>6372000</v>
          </cell>
          <cell r="O149">
            <v>11459000</v>
          </cell>
          <cell r="P149">
            <v>0</v>
          </cell>
          <cell r="Q149">
            <v>0</v>
          </cell>
          <cell r="R149">
            <v>0</v>
          </cell>
          <cell r="S149">
            <v>17831000</v>
          </cell>
          <cell r="T149">
            <v>24065021.219999999</v>
          </cell>
          <cell r="U149">
            <v>0</v>
          </cell>
          <cell r="V149">
            <v>0</v>
          </cell>
          <cell r="W149">
            <v>0</v>
          </cell>
          <cell r="X149">
            <v>0</v>
          </cell>
          <cell r="Y149">
            <v>0</v>
          </cell>
          <cell r="Z149">
            <v>10617584.66</v>
          </cell>
          <cell r="AA149">
            <v>10617584.66</v>
          </cell>
          <cell r="AB149">
            <v>24014008</v>
          </cell>
          <cell r="AC149">
            <v>0</v>
          </cell>
          <cell r="AF149">
            <v>10668597.879999999</v>
          </cell>
        </row>
        <row r="150">
          <cell r="C150">
            <v>6372000</v>
          </cell>
          <cell r="D150" t="str">
            <v>A_RECLMWTR_PIPE_102</v>
          </cell>
          <cell r="E150">
            <v>13396423.34</v>
          </cell>
          <cell r="F150">
            <v>-7024423.3399999999</v>
          </cell>
          <cell r="I150">
            <v>12372608.93</v>
          </cell>
          <cell r="N150">
            <v>6372000</v>
          </cell>
          <cell r="O150">
            <v>11459000</v>
          </cell>
          <cell r="P150">
            <v>0</v>
          </cell>
          <cell r="Q150">
            <v>0</v>
          </cell>
          <cell r="R150">
            <v>0</v>
          </cell>
          <cell r="S150">
            <v>17831000</v>
          </cell>
          <cell r="T150">
            <v>24065021.219999999</v>
          </cell>
          <cell r="U150">
            <v>0</v>
          </cell>
          <cell r="V150">
            <v>0</v>
          </cell>
          <cell r="W150">
            <v>0</v>
          </cell>
          <cell r="X150">
            <v>0</v>
          </cell>
          <cell r="Y150">
            <v>0</v>
          </cell>
          <cell r="Z150">
            <v>10617584.66</v>
          </cell>
          <cell r="AA150">
            <v>10617584.66</v>
          </cell>
          <cell r="AB150">
            <v>24014008</v>
          </cell>
          <cell r="AC150">
            <v>0</v>
          </cell>
          <cell r="AF150">
            <v>10668597.879999999</v>
          </cell>
        </row>
        <row r="151">
          <cell r="C151">
            <v>0</v>
          </cell>
          <cell r="D151" t="str">
            <v>459498</v>
          </cell>
          <cell r="E151">
            <v>0</v>
          </cell>
          <cell r="F151">
            <v>0</v>
          </cell>
          <cell r="I151">
            <v>0</v>
          </cell>
          <cell r="N151">
            <v>0</v>
          </cell>
          <cell r="O151">
            <v>0</v>
          </cell>
          <cell r="P151">
            <v>0</v>
          </cell>
          <cell r="Q151">
            <v>0</v>
          </cell>
          <cell r="R151">
            <v>0</v>
          </cell>
          <cell r="S151">
            <v>0</v>
          </cell>
          <cell r="T151">
            <v>0</v>
          </cell>
          <cell r="U151">
            <v>0</v>
          </cell>
          <cell r="V151">
            <v>0</v>
          </cell>
          <cell r="W151">
            <v>0</v>
          </cell>
          <cell r="X151">
            <v>0</v>
          </cell>
          <cell r="Y151">
            <v>0</v>
          </cell>
          <cell r="Z151">
            <v>479649.9</v>
          </cell>
          <cell r="AA151">
            <v>479649.9</v>
          </cell>
          <cell r="AB151">
            <v>479649.9</v>
          </cell>
          <cell r="AC151">
            <v>0</v>
          </cell>
          <cell r="AF151">
            <v>0</v>
          </cell>
        </row>
        <row r="152">
          <cell r="C152">
            <v>14565000</v>
          </cell>
          <cell r="D152" t="str">
            <v>A_P890</v>
          </cell>
          <cell r="E152">
            <v>14630661.439999999</v>
          </cell>
          <cell r="F152">
            <v>-65661.439999999478</v>
          </cell>
          <cell r="I152">
            <v>12378648.6</v>
          </cell>
          <cell r="N152">
            <v>14565000</v>
          </cell>
          <cell r="O152">
            <v>11459000</v>
          </cell>
          <cell r="P152">
            <v>0</v>
          </cell>
          <cell r="Q152">
            <v>0</v>
          </cell>
          <cell r="R152">
            <v>0</v>
          </cell>
          <cell r="S152">
            <v>26024000</v>
          </cell>
          <cell r="T152">
            <v>25606669.239999998</v>
          </cell>
          <cell r="U152">
            <v>0</v>
          </cell>
          <cell r="V152">
            <v>3884</v>
          </cell>
          <cell r="W152">
            <v>3884</v>
          </cell>
          <cell r="X152">
            <v>0</v>
          </cell>
          <cell r="Y152">
            <v>0</v>
          </cell>
          <cell r="Z152">
            <v>11507592.560000001</v>
          </cell>
          <cell r="AA152">
            <v>11507592.560000001</v>
          </cell>
          <cell r="AB152">
            <v>26138254</v>
          </cell>
          <cell r="AC152">
            <v>0</v>
          </cell>
          <cell r="AF152">
            <v>10976007.799999999</v>
          </cell>
        </row>
        <row r="153">
          <cell r="C153">
            <v>14565000</v>
          </cell>
          <cell r="D153" t="str">
            <v>A_C_RECLM_WATER_SYS</v>
          </cell>
          <cell r="E153">
            <v>14630661.439999999</v>
          </cell>
          <cell r="F153">
            <v>-65661.439999999478</v>
          </cell>
          <cell r="I153">
            <v>12378648.6</v>
          </cell>
          <cell r="N153">
            <v>14565000</v>
          </cell>
          <cell r="O153">
            <v>11459000</v>
          </cell>
          <cell r="P153">
            <v>0</v>
          </cell>
          <cell r="Q153">
            <v>0</v>
          </cell>
          <cell r="R153">
            <v>0</v>
          </cell>
          <cell r="S153">
            <v>26024000</v>
          </cell>
          <cell r="T153">
            <v>25606669.239999998</v>
          </cell>
          <cell r="U153">
            <v>0</v>
          </cell>
          <cell r="V153">
            <v>3884</v>
          </cell>
          <cell r="W153">
            <v>3884</v>
          </cell>
          <cell r="X153">
            <v>0</v>
          </cell>
          <cell r="Y153">
            <v>0</v>
          </cell>
          <cell r="Z153">
            <v>11507592.560000001</v>
          </cell>
          <cell r="AA153">
            <v>11507592.560000001</v>
          </cell>
          <cell r="AB153">
            <v>26138254</v>
          </cell>
          <cell r="AC153">
            <v>0</v>
          </cell>
          <cell r="AF153">
            <v>10976007.799999999</v>
          </cell>
        </row>
        <row r="154">
          <cell r="C154">
            <v>14565000</v>
          </cell>
          <cell r="D154" t="str">
            <v>A_RECLAIMED_WAT_SYS</v>
          </cell>
          <cell r="E154">
            <v>14630661.439999999</v>
          </cell>
          <cell r="F154">
            <v>-65661.439999999478</v>
          </cell>
          <cell r="I154">
            <v>12378648.6</v>
          </cell>
          <cell r="N154">
            <v>14565000</v>
          </cell>
          <cell r="O154">
            <v>11459000</v>
          </cell>
          <cell r="P154">
            <v>0</v>
          </cell>
          <cell r="Q154">
            <v>0</v>
          </cell>
          <cell r="R154">
            <v>0</v>
          </cell>
          <cell r="S154">
            <v>26024000</v>
          </cell>
          <cell r="T154">
            <v>25606669.239999998</v>
          </cell>
          <cell r="U154">
            <v>0</v>
          </cell>
          <cell r="V154">
            <v>3884</v>
          </cell>
          <cell r="W154">
            <v>3884</v>
          </cell>
          <cell r="X154">
            <v>0</v>
          </cell>
          <cell r="Y154">
            <v>0</v>
          </cell>
          <cell r="Z154">
            <v>11507592.560000001</v>
          </cell>
          <cell r="AA154">
            <v>11507592.560000001</v>
          </cell>
          <cell r="AB154">
            <v>26138254</v>
          </cell>
          <cell r="AC154">
            <v>0</v>
          </cell>
          <cell r="AF154">
            <v>10976007.799999999</v>
          </cell>
        </row>
        <row r="155">
          <cell r="C155">
            <v>512000</v>
          </cell>
          <cell r="D155" t="str">
            <v>460976</v>
          </cell>
          <cell r="E155">
            <v>172528.67</v>
          </cell>
          <cell r="F155">
            <v>339471.32999999996</v>
          </cell>
          <cell r="I155">
            <v>61030.33</v>
          </cell>
          <cell r="N155">
            <v>512000</v>
          </cell>
          <cell r="O155">
            <v>224000</v>
          </cell>
          <cell r="P155">
            <v>0</v>
          </cell>
          <cell r="Q155">
            <v>0</v>
          </cell>
          <cell r="R155">
            <v>0</v>
          </cell>
          <cell r="S155">
            <v>736000</v>
          </cell>
          <cell r="T155">
            <v>632528.34</v>
          </cell>
          <cell r="U155">
            <v>66375</v>
          </cell>
          <cell r="V155">
            <v>221272.35</v>
          </cell>
          <cell r="W155">
            <v>287647.34999999998</v>
          </cell>
          <cell r="X155">
            <v>-76126.05</v>
          </cell>
          <cell r="Y155">
            <v>0</v>
          </cell>
          <cell r="Z155">
            <v>84961.99</v>
          </cell>
          <cell r="AA155">
            <v>8835.9400000000023</v>
          </cell>
          <cell r="AB155">
            <v>181364.61000000002</v>
          </cell>
          <cell r="AC155">
            <v>0</v>
          </cell>
          <cell r="AF155">
            <v>459999.66999999993</v>
          </cell>
        </row>
        <row r="156">
          <cell r="C156">
            <v>572000</v>
          </cell>
          <cell r="D156" t="str">
            <v>460977</v>
          </cell>
          <cell r="E156">
            <v>0</v>
          </cell>
          <cell r="F156">
            <v>572000</v>
          </cell>
          <cell r="I156">
            <v>0</v>
          </cell>
          <cell r="N156">
            <v>572000</v>
          </cell>
          <cell r="O156">
            <v>0</v>
          </cell>
          <cell r="P156">
            <v>0</v>
          </cell>
          <cell r="Q156">
            <v>0</v>
          </cell>
          <cell r="R156">
            <v>0</v>
          </cell>
          <cell r="S156">
            <v>572000</v>
          </cell>
          <cell r="T156">
            <v>0</v>
          </cell>
          <cell r="U156">
            <v>0</v>
          </cell>
          <cell r="V156">
            <v>0</v>
          </cell>
          <cell r="W156">
            <v>0</v>
          </cell>
          <cell r="X156">
            <v>0</v>
          </cell>
          <cell r="Y156">
            <v>0</v>
          </cell>
          <cell r="Z156">
            <v>0</v>
          </cell>
          <cell r="AA156">
            <v>0</v>
          </cell>
          <cell r="AB156">
            <v>0</v>
          </cell>
          <cell r="AC156">
            <v>0</v>
          </cell>
          <cell r="AF156">
            <v>0</v>
          </cell>
        </row>
        <row r="157">
          <cell r="C157">
            <v>6973000</v>
          </cell>
          <cell r="D157" t="str">
            <v>460978</v>
          </cell>
          <cell r="E157">
            <v>7754058.5900000008</v>
          </cell>
          <cell r="F157">
            <v>-781058.59000000078</v>
          </cell>
          <cell r="I157">
            <v>5880269.6900000004</v>
          </cell>
          <cell r="N157">
            <v>6973000</v>
          </cell>
          <cell r="O157">
            <v>336000</v>
          </cell>
          <cell r="P157">
            <v>0</v>
          </cell>
          <cell r="Q157">
            <v>0</v>
          </cell>
          <cell r="R157">
            <v>0</v>
          </cell>
          <cell r="S157">
            <v>7309000</v>
          </cell>
          <cell r="T157">
            <v>11328098.1</v>
          </cell>
          <cell r="U157">
            <v>0</v>
          </cell>
          <cell r="V157">
            <v>590987.26</v>
          </cell>
          <cell r="W157">
            <v>590987.26</v>
          </cell>
          <cell r="X157">
            <v>-4814799.5</v>
          </cell>
          <cell r="Y157">
            <v>0</v>
          </cell>
          <cell r="Z157">
            <v>29064.03</v>
          </cell>
          <cell r="AA157">
            <v>-4785735.47</v>
          </cell>
          <cell r="AB157">
            <v>2968323.120000001</v>
          </cell>
          <cell r="AC157">
            <v>0</v>
          </cell>
          <cell r="AF157">
            <v>3574039.5099999988</v>
          </cell>
        </row>
        <row r="158">
          <cell r="C158">
            <v>260000</v>
          </cell>
          <cell r="D158" t="str">
            <v>460980</v>
          </cell>
          <cell r="E158">
            <v>64008.81</v>
          </cell>
          <cell r="F158">
            <v>195991.19</v>
          </cell>
          <cell r="I158">
            <v>2315.31</v>
          </cell>
          <cell r="N158">
            <v>260000</v>
          </cell>
          <cell r="O158">
            <v>280000</v>
          </cell>
          <cell r="P158">
            <v>0</v>
          </cell>
          <cell r="Q158">
            <v>0</v>
          </cell>
          <cell r="R158">
            <v>0</v>
          </cell>
          <cell r="S158">
            <v>540000</v>
          </cell>
          <cell r="T158">
            <v>69568.39</v>
          </cell>
          <cell r="U158">
            <v>0</v>
          </cell>
          <cell r="V158">
            <v>36137.5</v>
          </cell>
          <cell r="W158">
            <v>36137.5</v>
          </cell>
          <cell r="X158">
            <v>0</v>
          </cell>
          <cell r="Y158">
            <v>0</v>
          </cell>
          <cell r="Z158">
            <v>0</v>
          </cell>
          <cell r="AA158">
            <v>0</v>
          </cell>
          <cell r="AB158">
            <v>64008.81</v>
          </cell>
          <cell r="AC158">
            <v>0</v>
          </cell>
          <cell r="AF158">
            <v>5559.5800000000017</v>
          </cell>
        </row>
        <row r="159">
          <cell r="C159">
            <v>8317000</v>
          </cell>
          <cell r="D159" t="str">
            <v>A_FACILITY_UPGRD_003</v>
          </cell>
          <cell r="E159">
            <v>7990596.0700000003</v>
          </cell>
          <cell r="F159">
            <v>326403.9299999997</v>
          </cell>
          <cell r="I159">
            <v>5943615.3300000001</v>
          </cell>
          <cell r="N159">
            <v>8317000</v>
          </cell>
          <cell r="O159">
            <v>840000</v>
          </cell>
          <cell r="P159">
            <v>0</v>
          </cell>
          <cell r="Q159">
            <v>0</v>
          </cell>
          <cell r="R159">
            <v>0</v>
          </cell>
          <cell r="S159">
            <v>9157000</v>
          </cell>
          <cell r="T159">
            <v>12030194.83</v>
          </cell>
          <cell r="U159">
            <v>66375</v>
          </cell>
          <cell r="V159">
            <v>848397.11</v>
          </cell>
          <cell r="W159">
            <v>914772.11</v>
          </cell>
          <cell r="X159">
            <v>-4890925.55</v>
          </cell>
          <cell r="Y159">
            <v>0</v>
          </cell>
          <cell r="Z159">
            <v>114026.02</v>
          </cell>
          <cell r="AA159">
            <v>-4776899.53</v>
          </cell>
          <cell r="AB159">
            <v>3213696.54</v>
          </cell>
          <cell r="AC159">
            <v>0</v>
          </cell>
          <cell r="AF159">
            <v>4039598.76</v>
          </cell>
        </row>
        <row r="160">
          <cell r="C160">
            <v>832000</v>
          </cell>
          <cell r="D160" t="str">
            <v>460966</v>
          </cell>
          <cell r="E160">
            <v>418554.13</v>
          </cell>
          <cell r="F160">
            <v>413445.87</v>
          </cell>
          <cell r="I160">
            <v>75202.11</v>
          </cell>
          <cell r="N160">
            <v>832000</v>
          </cell>
          <cell r="O160">
            <v>896000</v>
          </cell>
          <cell r="P160">
            <v>0</v>
          </cell>
          <cell r="Q160">
            <v>0</v>
          </cell>
          <cell r="R160">
            <v>0</v>
          </cell>
          <cell r="S160">
            <v>1728000</v>
          </cell>
          <cell r="T160">
            <v>1277957.52</v>
          </cell>
          <cell r="U160">
            <v>0</v>
          </cell>
          <cell r="V160">
            <v>71651.89</v>
          </cell>
          <cell r="W160">
            <v>71651.89</v>
          </cell>
          <cell r="X160">
            <v>-266604.77</v>
          </cell>
          <cell r="Y160">
            <v>0</v>
          </cell>
          <cell r="Z160">
            <v>-0.81</v>
          </cell>
          <cell r="AA160">
            <v>-266605.58</v>
          </cell>
          <cell r="AB160">
            <v>151948.54999999999</v>
          </cell>
          <cell r="AC160">
            <v>0</v>
          </cell>
          <cell r="AF160">
            <v>859403.39</v>
          </cell>
        </row>
        <row r="161">
          <cell r="C161">
            <v>1847000</v>
          </cell>
          <cell r="D161" t="str">
            <v>460968</v>
          </cell>
          <cell r="E161">
            <v>942413.54</v>
          </cell>
          <cell r="F161">
            <v>904586.46</v>
          </cell>
          <cell r="I161">
            <v>141861.9</v>
          </cell>
          <cell r="N161">
            <v>1847000</v>
          </cell>
          <cell r="O161">
            <v>5150000</v>
          </cell>
          <cell r="P161">
            <v>0</v>
          </cell>
          <cell r="Q161">
            <v>0</v>
          </cell>
          <cell r="R161">
            <v>0</v>
          </cell>
          <cell r="S161">
            <v>6997000</v>
          </cell>
          <cell r="T161">
            <v>2451240.7400000002</v>
          </cell>
          <cell r="U161">
            <v>0</v>
          </cell>
          <cell r="V161">
            <v>184142.21</v>
          </cell>
          <cell r="W161">
            <v>184142.21</v>
          </cell>
          <cell r="X161">
            <v>-149477.38</v>
          </cell>
          <cell r="Y161">
            <v>0</v>
          </cell>
          <cell r="Z161">
            <v>1082693.3799999999</v>
          </cell>
          <cell r="AA161">
            <v>933215.99999999988</v>
          </cell>
          <cell r="AB161">
            <v>1875629.54</v>
          </cell>
          <cell r="AC161">
            <v>0</v>
          </cell>
          <cell r="AF161">
            <v>1508827.2000000002</v>
          </cell>
        </row>
        <row r="162">
          <cell r="C162">
            <v>3700000</v>
          </cell>
          <cell r="D162" t="str">
            <v>460970</v>
          </cell>
          <cell r="E162">
            <v>2057642.3400000003</v>
          </cell>
          <cell r="F162">
            <v>1642357.6599999997</v>
          </cell>
          <cell r="I162">
            <v>-143.70000000000002</v>
          </cell>
          <cell r="N162">
            <v>3700000</v>
          </cell>
          <cell r="O162">
            <v>850000</v>
          </cell>
          <cell r="P162">
            <v>0</v>
          </cell>
          <cell r="Q162">
            <v>0</v>
          </cell>
          <cell r="R162">
            <v>0</v>
          </cell>
          <cell r="S162">
            <v>4550000</v>
          </cell>
          <cell r="T162">
            <v>5254258.29</v>
          </cell>
          <cell r="U162">
            <v>0</v>
          </cell>
          <cell r="V162">
            <v>0</v>
          </cell>
          <cell r="W162">
            <v>0</v>
          </cell>
          <cell r="X162">
            <v>0</v>
          </cell>
          <cell r="Y162">
            <v>0</v>
          </cell>
          <cell r="Z162">
            <v>3555029.43</v>
          </cell>
          <cell r="AA162">
            <v>3555029.43</v>
          </cell>
          <cell r="AB162">
            <v>5612671.7700000005</v>
          </cell>
          <cell r="AC162">
            <v>0</v>
          </cell>
          <cell r="AF162">
            <v>3196615.9499999997</v>
          </cell>
        </row>
        <row r="163">
          <cell r="C163">
            <v>1000000</v>
          </cell>
          <cell r="D163" t="str">
            <v>460972</v>
          </cell>
          <cell r="E163">
            <v>775417.66</v>
          </cell>
          <cell r="F163">
            <v>224582.33999999997</v>
          </cell>
          <cell r="I163">
            <v>502859.54000000004</v>
          </cell>
          <cell r="N163">
            <v>1000000</v>
          </cell>
          <cell r="O163">
            <v>1500000</v>
          </cell>
          <cell r="P163">
            <v>0</v>
          </cell>
          <cell r="Q163">
            <v>0</v>
          </cell>
          <cell r="R163">
            <v>0</v>
          </cell>
          <cell r="S163">
            <v>2500000</v>
          </cell>
          <cell r="T163">
            <v>1205710.49</v>
          </cell>
          <cell r="U163">
            <v>0</v>
          </cell>
          <cell r="V163">
            <v>216184.89</v>
          </cell>
          <cell r="W163">
            <v>216184.89</v>
          </cell>
          <cell r="X163">
            <v>0</v>
          </cell>
          <cell r="Y163">
            <v>0</v>
          </cell>
          <cell r="Z163">
            <v>400029.8</v>
          </cell>
          <cell r="AA163">
            <v>400029.8</v>
          </cell>
          <cell r="AB163">
            <v>1175447.46</v>
          </cell>
          <cell r="AC163">
            <v>0</v>
          </cell>
          <cell r="AF163">
            <v>430292.82999999996</v>
          </cell>
        </row>
        <row r="164">
          <cell r="C164">
            <v>600000</v>
          </cell>
          <cell r="D164" t="str">
            <v>460973</v>
          </cell>
          <cell r="E164">
            <v>79437.600000000006</v>
          </cell>
          <cell r="F164">
            <v>520562.4</v>
          </cell>
          <cell r="I164">
            <v>79437.600000000006</v>
          </cell>
          <cell r="N164">
            <v>600000</v>
          </cell>
          <cell r="O164">
            <v>1200000</v>
          </cell>
          <cell r="P164">
            <v>0</v>
          </cell>
          <cell r="Q164">
            <v>0</v>
          </cell>
          <cell r="R164">
            <v>0</v>
          </cell>
          <cell r="S164">
            <v>1800000</v>
          </cell>
          <cell r="T164">
            <v>79437.600000000006</v>
          </cell>
          <cell r="U164">
            <v>0</v>
          </cell>
          <cell r="V164">
            <v>0</v>
          </cell>
          <cell r="W164">
            <v>0</v>
          </cell>
          <cell r="X164">
            <v>-74646</v>
          </cell>
          <cell r="Y164">
            <v>0</v>
          </cell>
          <cell r="Z164">
            <v>0</v>
          </cell>
          <cell r="AA164">
            <v>-74646</v>
          </cell>
          <cell r="AB164">
            <v>4791.6000000000058</v>
          </cell>
          <cell r="AC164">
            <v>0</v>
          </cell>
          <cell r="AF164">
            <v>0</v>
          </cell>
        </row>
        <row r="165">
          <cell r="C165">
            <v>1000000</v>
          </cell>
          <cell r="D165" t="str">
            <v>460974</v>
          </cell>
          <cell r="E165">
            <v>0</v>
          </cell>
          <cell r="F165">
            <v>1000000</v>
          </cell>
          <cell r="I165">
            <v>0</v>
          </cell>
          <cell r="N165">
            <v>1000000</v>
          </cell>
          <cell r="O165">
            <v>3452000</v>
          </cell>
          <cell r="P165">
            <v>0</v>
          </cell>
          <cell r="Q165">
            <v>0</v>
          </cell>
          <cell r="R165">
            <v>0</v>
          </cell>
          <cell r="S165">
            <v>4452000</v>
          </cell>
          <cell r="T165">
            <v>0</v>
          </cell>
          <cell r="U165">
            <v>0</v>
          </cell>
          <cell r="V165">
            <v>0</v>
          </cell>
          <cell r="W165">
            <v>0</v>
          </cell>
          <cell r="X165">
            <v>0</v>
          </cell>
          <cell r="Y165">
            <v>0</v>
          </cell>
          <cell r="Z165">
            <v>0</v>
          </cell>
          <cell r="AA165">
            <v>0</v>
          </cell>
          <cell r="AB165">
            <v>0</v>
          </cell>
          <cell r="AC165">
            <v>0</v>
          </cell>
          <cell r="AF165">
            <v>0</v>
          </cell>
        </row>
        <row r="166">
          <cell r="C166">
            <v>8979000</v>
          </cell>
          <cell r="D166" t="str">
            <v>A_SYSTEMS_002</v>
          </cell>
          <cell r="E166">
            <v>4273465.2700000005</v>
          </cell>
          <cell r="F166">
            <v>4705534.7299999995</v>
          </cell>
          <cell r="I166">
            <v>799217.45000000007</v>
          </cell>
          <cell r="N166">
            <v>8979000</v>
          </cell>
          <cell r="O166">
            <v>13048000</v>
          </cell>
          <cell r="P166">
            <v>0</v>
          </cell>
          <cell r="Q166">
            <v>0</v>
          </cell>
          <cell r="R166">
            <v>0</v>
          </cell>
          <cell r="S166">
            <v>22027000</v>
          </cell>
          <cell r="T166">
            <v>10268604.640000001</v>
          </cell>
          <cell r="U166">
            <v>0</v>
          </cell>
          <cell r="V166">
            <v>471978.99</v>
          </cell>
          <cell r="W166">
            <v>471978.99</v>
          </cell>
          <cell r="X166">
            <v>-490728.15</v>
          </cell>
          <cell r="Y166">
            <v>0</v>
          </cell>
          <cell r="Z166">
            <v>5037751.8</v>
          </cell>
          <cell r="AA166">
            <v>4547023.6499999994</v>
          </cell>
          <cell r="AB166">
            <v>8820488.9199999999</v>
          </cell>
          <cell r="AC166">
            <v>0</v>
          </cell>
          <cell r="AF166">
            <v>5995139.3700000001</v>
          </cell>
        </row>
        <row r="167">
          <cell r="C167">
            <v>520000</v>
          </cell>
          <cell r="D167" t="str">
            <v>460952</v>
          </cell>
          <cell r="E167">
            <v>478841.14</v>
          </cell>
          <cell r="F167">
            <v>41158.859999999986</v>
          </cell>
          <cell r="I167">
            <v>311688.05</v>
          </cell>
          <cell r="N167">
            <v>520000</v>
          </cell>
          <cell r="O167">
            <v>560000</v>
          </cell>
          <cell r="P167">
            <v>0</v>
          </cell>
          <cell r="Q167">
            <v>0</v>
          </cell>
          <cell r="R167">
            <v>0</v>
          </cell>
          <cell r="S167">
            <v>1080000</v>
          </cell>
          <cell r="T167">
            <v>731283.68</v>
          </cell>
          <cell r="U167">
            <v>0</v>
          </cell>
          <cell r="V167">
            <v>0</v>
          </cell>
          <cell r="W167">
            <v>0</v>
          </cell>
          <cell r="X167">
            <v>-442618.33</v>
          </cell>
          <cell r="Y167">
            <v>0</v>
          </cell>
          <cell r="Z167">
            <v>0</v>
          </cell>
          <cell r="AA167">
            <v>-442618.33</v>
          </cell>
          <cell r="AB167">
            <v>36222.81</v>
          </cell>
          <cell r="AC167">
            <v>0</v>
          </cell>
          <cell r="AF167">
            <v>252442.54000000004</v>
          </cell>
        </row>
        <row r="168">
          <cell r="C168">
            <v>354000</v>
          </cell>
          <cell r="D168" t="str">
            <v>460954</v>
          </cell>
          <cell r="E168">
            <v>253028.8</v>
          </cell>
          <cell r="F168">
            <v>100971.20000000001</v>
          </cell>
          <cell r="I168">
            <v>55900.39</v>
          </cell>
          <cell r="N168">
            <v>354000</v>
          </cell>
          <cell r="O168">
            <v>112000</v>
          </cell>
          <cell r="P168">
            <v>0</v>
          </cell>
          <cell r="Q168">
            <v>0</v>
          </cell>
          <cell r="R168">
            <v>0</v>
          </cell>
          <cell r="S168">
            <v>466000</v>
          </cell>
          <cell r="T168">
            <v>472476.72000000003</v>
          </cell>
          <cell r="U168">
            <v>0</v>
          </cell>
          <cell r="V168">
            <v>95314.75</v>
          </cell>
          <cell r="W168">
            <v>95314.75</v>
          </cell>
          <cell r="X168">
            <v>-237060</v>
          </cell>
          <cell r="Y168">
            <v>0</v>
          </cell>
          <cell r="Z168">
            <v>0</v>
          </cell>
          <cell r="AA168">
            <v>-237060</v>
          </cell>
          <cell r="AB168">
            <v>15968.799999999988</v>
          </cell>
          <cell r="AC168">
            <v>0</v>
          </cell>
          <cell r="AF168">
            <v>219447.92000000004</v>
          </cell>
        </row>
        <row r="169">
          <cell r="C169">
            <v>83000</v>
          </cell>
          <cell r="D169" t="str">
            <v>460956</v>
          </cell>
          <cell r="E169">
            <v>77066.86</v>
          </cell>
          <cell r="F169">
            <v>5933.1399999999994</v>
          </cell>
          <cell r="I169">
            <v>-1120.67</v>
          </cell>
          <cell r="N169">
            <v>83000</v>
          </cell>
          <cell r="O169">
            <v>90000</v>
          </cell>
          <cell r="P169">
            <v>0</v>
          </cell>
          <cell r="Q169">
            <v>0</v>
          </cell>
          <cell r="R169">
            <v>0</v>
          </cell>
          <cell r="S169">
            <v>173000</v>
          </cell>
          <cell r="T169">
            <v>128509.25</v>
          </cell>
          <cell r="U169">
            <v>630</v>
          </cell>
          <cell r="V169">
            <v>9761.31</v>
          </cell>
          <cell r="W169">
            <v>10391.31</v>
          </cell>
          <cell r="X169">
            <v>-69763.260000000009</v>
          </cell>
          <cell r="Y169">
            <v>0</v>
          </cell>
          <cell r="Z169">
            <v>0</v>
          </cell>
          <cell r="AA169">
            <v>-69763.260000000009</v>
          </cell>
          <cell r="AB169">
            <v>7303.5999999999913</v>
          </cell>
          <cell r="AC169">
            <v>0</v>
          </cell>
          <cell r="AF169">
            <v>51442.39</v>
          </cell>
        </row>
        <row r="170">
          <cell r="C170">
            <v>2315000</v>
          </cell>
          <cell r="D170" t="str">
            <v>460958</v>
          </cell>
          <cell r="E170">
            <v>1746461.8499999999</v>
          </cell>
          <cell r="F170">
            <v>568538.15000000014</v>
          </cell>
          <cell r="I170">
            <v>598381.76</v>
          </cell>
          <cell r="N170">
            <v>2315000</v>
          </cell>
          <cell r="O170">
            <v>10568000</v>
          </cell>
          <cell r="P170">
            <v>0</v>
          </cell>
          <cell r="Q170">
            <v>0</v>
          </cell>
          <cell r="R170">
            <v>0</v>
          </cell>
          <cell r="S170">
            <v>12883000</v>
          </cell>
          <cell r="T170">
            <v>2339269.79</v>
          </cell>
          <cell r="U170">
            <v>0</v>
          </cell>
          <cell r="V170">
            <v>3828786.69</v>
          </cell>
          <cell r="W170">
            <v>3828786.69</v>
          </cell>
          <cell r="X170">
            <v>0</v>
          </cell>
          <cell r="Y170">
            <v>0</v>
          </cell>
          <cell r="Z170">
            <v>0</v>
          </cell>
          <cell r="AA170">
            <v>0</v>
          </cell>
          <cell r="AB170">
            <v>1746461.8499999999</v>
          </cell>
          <cell r="AC170">
            <v>0</v>
          </cell>
          <cell r="AF170">
            <v>592807.94000000018</v>
          </cell>
        </row>
        <row r="171">
          <cell r="C171">
            <v>567000</v>
          </cell>
          <cell r="D171" t="str">
            <v>460962</v>
          </cell>
          <cell r="E171">
            <v>204762.75</v>
          </cell>
          <cell r="F171">
            <v>362237.25</v>
          </cell>
          <cell r="I171">
            <v>132902.98000000001</v>
          </cell>
          <cell r="N171">
            <v>567000</v>
          </cell>
          <cell r="O171">
            <v>467000</v>
          </cell>
          <cell r="P171">
            <v>0</v>
          </cell>
          <cell r="Q171">
            <v>0</v>
          </cell>
          <cell r="R171">
            <v>0</v>
          </cell>
          <cell r="S171">
            <v>1034000</v>
          </cell>
          <cell r="T171">
            <v>499759.9</v>
          </cell>
          <cell r="U171">
            <v>0</v>
          </cell>
          <cell r="V171">
            <v>40392.120000000003</v>
          </cell>
          <cell r="W171">
            <v>40392.120000000003</v>
          </cell>
          <cell r="X171">
            <v>-160110.41</v>
          </cell>
          <cell r="Y171">
            <v>0</v>
          </cell>
          <cell r="Z171">
            <v>0</v>
          </cell>
          <cell r="AA171">
            <v>-160110.41</v>
          </cell>
          <cell r="AB171">
            <v>44652.34</v>
          </cell>
          <cell r="AC171">
            <v>0</v>
          </cell>
          <cell r="AF171">
            <v>294997.15000000002</v>
          </cell>
        </row>
        <row r="172">
          <cell r="C172">
            <v>0</v>
          </cell>
          <cell r="D172" t="str">
            <v>460965</v>
          </cell>
          <cell r="E172">
            <v>0</v>
          </cell>
          <cell r="F172">
            <v>0</v>
          </cell>
          <cell r="I172">
            <v>-3040553.96</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F172">
            <v>0</v>
          </cell>
        </row>
        <row r="173">
          <cell r="C173">
            <v>3839000</v>
          </cell>
          <cell r="D173" t="str">
            <v>A_EQUPMENT_OTHER_001</v>
          </cell>
          <cell r="E173">
            <v>2760161.4000000004</v>
          </cell>
          <cell r="F173">
            <v>1078838.5999999996</v>
          </cell>
          <cell r="I173">
            <v>-1942801.4499999995</v>
          </cell>
          <cell r="N173">
            <v>3839000</v>
          </cell>
          <cell r="O173">
            <v>11797000</v>
          </cell>
          <cell r="P173">
            <v>0</v>
          </cell>
          <cell r="Q173">
            <v>0</v>
          </cell>
          <cell r="R173">
            <v>0</v>
          </cell>
          <cell r="S173">
            <v>15636000</v>
          </cell>
          <cell r="T173">
            <v>4171299.3400000003</v>
          </cell>
          <cell r="U173">
            <v>630</v>
          </cell>
          <cell r="V173">
            <v>3974254.87</v>
          </cell>
          <cell r="W173">
            <v>3974884.87</v>
          </cell>
          <cell r="X173">
            <v>-909551.99999999988</v>
          </cell>
          <cell r="Y173">
            <v>0</v>
          </cell>
          <cell r="Z173">
            <v>0</v>
          </cell>
          <cell r="AA173">
            <v>-909551.99999999988</v>
          </cell>
          <cell r="AB173">
            <v>1850609.4000000004</v>
          </cell>
          <cell r="AC173">
            <v>0</v>
          </cell>
          <cell r="AF173">
            <v>1411137.94</v>
          </cell>
        </row>
        <row r="174">
          <cell r="C174">
            <v>0</v>
          </cell>
          <cell r="D174" t="str">
            <v>460990</v>
          </cell>
          <cell r="E174">
            <v>0</v>
          </cell>
          <cell r="F174">
            <v>0</v>
          </cell>
          <cell r="I174">
            <v>0</v>
          </cell>
          <cell r="N174">
            <v>0</v>
          </cell>
          <cell r="O174">
            <v>0</v>
          </cell>
          <cell r="P174">
            <v>0</v>
          </cell>
          <cell r="Q174">
            <v>0</v>
          </cell>
          <cell r="R174">
            <v>0</v>
          </cell>
          <cell r="S174">
            <v>0</v>
          </cell>
          <cell r="T174">
            <v>0</v>
          </cell>
          <cell r="U174">
            <v>0</v>
          </cell>
          <cell r="V174">
            <v>0</v>
          </cell>
          <cell r="W174">
            <v>0</v>
          </cell>
          <cell r="X174">
            <v>0</v>
          </cell>
          <cell r="Y174">
            <v>0</v>
          </cell>
          <cell r="Z174">
            <v>2107554.48</v>
          </cell>
          <cell r="AA174">
            <v>2107554.48</v>
          </cell>
          <cell r="AB174">
            <v>2107554.48</v>
          </cell>
          <cell r="AC174">
            <v>7229144.568</v>
          </cell>
          <cell r="AF174">
            <v>0</v>
          </cell>
        </row>
        <row r="175">
          <cell r="C175">
            <v>21135000</v>
          </cell>
          <cell r="D175" t="str">
            <v>A_P899</v>
          </cell>
          <cell r="E175">
            <v>15024222.740000002</v>
          </cell>
          <cell r="F175">
            <v>6110777.2599999979</v>
          </cell>
          <cell r="I175">
            <v>4800031.33</v>
          </cell>
          <cell r="N175">
            <v>21135000</v>
          </cell>
          <cell r="O175">
            <v>25685000</v>
          </cell>
          <cell r="P175">
            <v>0</v>
          </cell>
          <cell r="Q175">
            <v>0</v>
          </cell>
          <cell r="R175">
            <v>0</v>
          </cell>
          <cell r="S175">
            <v>46820000</v>
          </cell>
          <cell r="T175">
            <v>26470098.809999999</v>
          </cell>
          <cell r="U175">
            <v>67005</v>
          </cell>
          <cell r="V175">
            <v>5294630.97</v>
          </cell>
          <cell r="W175">
            <v>5361635.97</v>
          </cell>
          <cell r="X175">
            <v>-6291205.6999999993</v>
          </cell>
          <cell r="Y175">
            <v>0</v>
          </cell>
          <cell r="Z175">
            <v>7259332.3000000007</v>
          </cell>
          <cell r="AA175">
            <v>968126.60000000149</v>
          </cell>
          <cell r="AB175">
            <v>15992349.340000004</v>
          </cell>
          <cell r="AC175">
            <v>7229144.568</v>
          </cell>
          <cell r="AF175">
            <v>11445876.069999997</v>
          </cell>
        </row>
        <row r="176">
          <cell r="C176">
            <v>21135000</v>
          </cell>
          <cell r="D176" t="str">
            <v>A_C_COMMON_ASSSETS</v>
          </cell>
          <cell r="E176">
            <v>15024222.740000002</v>
          </cell>
          <cell r="F176">
            <v>6110777.2599999979</v>
          </cell>
          <cell r="I176">
            <v>4800031.33</v>
          </cell>
          <cell r="N176">
            <v>21135000</v>
          </cell>
          <cell r="O176">
            <v>25685000</v>
          </cell>
          <cell r="P176">
            <v>0</v>
          </cell>
          <cell r="Q176">
            <v>0</v>
          </cell>
          <cell r="R176">
            <v>0</v>
          </cell>
          <cell r="S176">
            <v>46820000</v>
          </cell>
          <cell r="T176">
            <v>26470098.809999999</v>
          </cell>
          <cell r="U176">
            <v>67005</v>
          </cell>
          <cell r="V176">
            <v>5294630.97</v>
          </cell>
          <cell r="W176">
            <v>5361635.97</v>
          </cell>
          <cell r="X176">
            <v>-6291205.6999999993</v>
          </cell>
          <cell r="Y176">
            <v>0</v>
          </cell>
          <cell r="Z176">
            <v>7259332.3000000007</v>
          </cell>
          <cell r="AA176">
            <v>968126.60000000149</v>
          </cell>
          <cell r="AB176">
            <v>15992349.340000004</v>
          </cell>
          <cell r="AC176">
            <v>7229144.568</v>
          </cell>
          <cell r="AF176">
            <v>11445876.069999997</v>
          </cell>
        </row>
        <row r="177">
          <cell r="C177">
            <v>21135000</v>
          </cell>
          <cell r="D177" t="str">
            <v>A_COMMON_ASSETS</v>
          </cell>
          <cell r="E177">
            <v>15024222.740000002</v>
          </cell>
          <cell r="F177">
            <v>6110777.2599999979</v>
          </cell>
          <cell r="I177">
            <v>4800031.33</v>
          </cell>
          <cell r="N177">
            <v>21135000</v>
          </cell>
          <cell r="O177">
            <v>25685000</v>
          </cell>
          <cell r="P177">
            <v>0</v>
          </cell>
          <cell r="Q177">
            <v>0</v>
          </cell>
          <cell r="R177">
            <v>0</v>
          </cell>
          <cell r="S177">
            <v>46820000</v>
          </cell>
          <cell r="T177">
            <v>26470098.809999999</v>
          </cell>
          <cell r="U177">
            <v>67005</v>
          </cell>
          <cell r="V177">
            <v>5294630.97</v>
          </cell>
          <cell r="W177">
            <v>5361635.97</v>
          </cell>
          <cell r="X177">
            <v>-6291205.6999999993</v>
          </cell>
          <cell r="Y177">
            <v>0</v>
          </cell>
          <cell r="Z177">
            <v>7259332.3000000007</v>
          </cell>
          <cell r="AA177">
            <v>968126.60000000149</v>
          </cell>
          <cell r="AB177">
            <v>15992349.340000004</v>
          </cell>
          <cell r="AC177">
            <v>7229144.568</v>
          </cell>
          <cell r="AF177">
            <v>11445876.069999997</v>
          </cell>
        </row>
        <row r="178">
          <cell r="C178">
            <v>0</v>
          </cell>
          <cell r="D178" t="str">
            <v>453380</v>
          </cell>
          <cell r="E178">
            <v>-200.01</v>
          </cell>
          <cell r="F178">
            <v>200.01</v>
          </cell>
          <cell r="I178">
            <v>-200.01</v>
          </cell>
          <cell r="N178">
            <v>0</v>
          </cell>
          <cell r="O178">
            <v>0</v>
          </cell>
          <cell r="P178">
            <v>0</v>
          </cell>
          <cell r="Q178">
            <v>0</v>
          </cell>
          <cell r="R178">
            <v>0</v>
          </cell>
          <cell r="S178">
            <v>0</v>
          </cell>
          <cell r="T178">
            <v>-200.01</v>
          </cell>
          <cell r="U178">
            <v>0</v>
          </cell>
          <cell r="V178">
            <v>290989.49</v>
          </cell>
          <cell r="W178">
            <v>290989.49</v>
          </cell>
          <cell r="X178">
            <v>0</v>
          </cell>
          <cell r="Y178">
            <v>0</v>
          </cell>
          <cell r="Z178">
            <v>0</v>
          </cell>
          <cell r="AA178">
            <v>0</v>
          </cell>
          <cell r="AB178">
            <v>-200.01</v>
          </cell>
          <cell r="AC178">
            <v>0</v>
          </cell>
          <cell r="AF178">
            <v>0</v>
          </cell>
        </row>
        <row r="179">
          <cell r="C179">
            <v>1516000</v>
          </cell>
          <cell r="D179" t="str">
            <v>453390</v>
          </cell>
          <cell r="E179">
            <v>78414.3</v>
          </cell>
          <cell r="F179">
            <v>1437585.7</v>
          </cell>
          <cell r="I179">
            <v>63374.65</v>
          </cell>
          <cell r="N179">
            <v>1516000</v>
          </cell>
          <cell r="O179">
            <v>1069000</v>
          </cell>
          <cell r="P179">
            <v>0</v>
          </cell>
          <cell r="Q179">
            <v>0</v>
          </cell>
          <cell r="R179">
            <v>0</v>
          </cell>
          <cell r="S179">
            <v>2585000</v>
          </cell>
          <cell r="T179">
            <v>640809.29</v>
          </cell>
          <cell r="U179">
            <v>0</v>
          </cell>
          <cell r="V179">
            <v>70982.180000000008</v>
          </cell>
          <cell r="W179">
            <v>70982.180000000008</v>
          </cell>
          <cell r="X179">
            <v>-51911.8</v>
          </cell>
          <cell r="Y179">
            <v>0</v>
          </cell>
          <cell r="Z179">
            <v>51815.92</v>
          </cell>
          <cell r="AA179">
            <v>-95.880000000004657</v>
          </cell>
          <cell r="AB179">
            <v>78318.42</v>
          </cell>
          <cell r="AC179">
            <v>0</v>
          </cell>
          <cell r="AF179">
            <v>562394.99</v>
          </cell>
        </row>
        <row r="180">
          <cell r="C180">
            <v>1050000</v>
          </cell>
          <cell r="D180" t="str">
            <v>453410</v>
          </cell>
          <cell r="E180">
            <v>-99929.410000000018</v>
          </cell>
          <cell r="F180">
            <v>1149929.4099999999</v>
          </cell>
          <cell r="I180">
            <v>-187231.18</v>
          </cell>
          <cell r="N180">
            <v>1050000</v>
          </cell>
          <cell r="O180">
            <v>59000</v>
          </cell>
          <cell r="P180">
            <v>0</v>
          </cell>
          <cell r="Q180">
            <v>0</v>
          </cell>
          <cell r="R180">
            <v>0</v>
          </cell>
          <cell r="S180">
            <v>1109000</v>
          </cell>
          <cell r="T180">
            <v>1241121.47</v>
          </cell>
          <cell r="U180">
            <v>0</v>
          </cell>
          <cell r="V180">
            <v>3500007.86</v>
          </cell>
          <cell r="W180">
            <v>3500007.86</v>
          </cell>
          <cell r="X180">
            <v>-96055.41</v>
          </cell>
          <cell r="Y180">
            <v>0</v>
          </cell>
          <cell r="Z180">
            <v>0.1</v>
          </cell>
          <cell r="AA180">
            <v>-96055.31</v>
          </cell>
          <cell r="AB180">
            <v>-195984.72000000003</v>
          </cell>
          <cell r="AC180">
            <v>0</v>
          </cell>
          <cell r="AF180">
            <v>1341050.8799999999</v>
          </cell>
        </row>
        <row r="181">
          <cell r="C181">
            <v>0</v>
          </cell>
          <cell r="D181" t="str">
            <v>453412</v>
          </cell>
          <cell r="E181">
            <v>77626.759999999995</v>
          </cell>
          <cell r="F181">
            <v>-77626.759999999995</v>
          </cell>
          <cell r="I181">
            <v>-8.41</v>
          </cell>
          <cell r="N181">
            <v>0</v>
          </cell>
          <cell r="O181">
            <v>6732000</v>
          </cell>
          <cell r="P181">
            <v>0</v>
          </cell>
          <cell r="Q181">
            <v>0</v>
          </cell>
          <cell r="R181">
            <v>0</v>
          </cell>
          <cell r="S181">
            <v>6732000</v>
          </cell>
          <cell r="T181">
            <v>1299224.97</v>
          </cell>
          <cell r="U181">
            <v>0</v>
          </cell>
          <cell r="V181">
            <v>4088.21</v>
          </cell>
          <cell r="W181">
            <v>4088.21</v>
          </cell>
          <cell r="X181">
            <v>0</v>
          </cell>
          <cell r="Y181">
            <v>0</v>
          </cell>
          <cell r="Z181">
            <v>1136544.07</v>
          </cell>
          <cell r="AA181">
            <v>1136544.07</v>
          </cell>
          <cell r="AB181">
            <v>1214170.83</v>
          </cell>
          <cell r="AC181">
            <v>0</v>
          </cell>
          <cell r="AF181">
            <v>1221598.21</v>
          </cell>
        </row>
        <row r="182">
          <cell r="C182">
            <v>485000</v>
          </cell>
          <cell r="D182" t="str">
            <v>453414</v>
          </cell>
          <cell r="E182">
            <v>370677.98</v>
          </cell>
          <cell r="F182">
            <v>114322.02000000002</v>
          </cell>
          <cell r="I182">
            <v>370677.98</v>
          </cell>
          <cell r="N182">
            <v>485000</v>
          </cell>
          <cell r="O182">
            <v>4000000</v>
          </cell>
          <cell r="P182">
            <v>0</v>
          </cell>
          <cell r="Q182">
            <v>0</v>
          </cell>
          <cell r="R182">
            <v>0</v>
          </cell>
          <cell r="S182">
            <v>4485000</v>
          </cell>
          <cell r="T182">
            <v>370677.98</v>
          </cell>
          <cell r="U182">
            <v>0</v>
          </cell>
          <cell r="V182">
            <v>719773.62</v>
          </cell>
          <cell r="W182">
            <v>719773.62</v>
          </cell>
          <cell r="X182">
            <v>0</v>
          </cell>
          <cell r="Y182">
            <v>0</v>
          </cell>
          <cell r="Z182">
            <v>176592.13</v>
          </cell>
          <cell r="AA182">
            <v>176592.13</v>
          </cell>
          <cell r="AB182">
            <v>547270.11</v>
          </cell>
          <cell r="AC182">
            <v>0</v>
          </cell>
          <cell r="AF182">
            <v>0</v>
          </cell>
        </row>
        <row r="183">
          <cell r="C183">
            <v>0</v>
          </cell>
          <cell r="D183" t="str">
            <v>453416</v>
          </cell>
          <cell r="E183">
            <v>0</v>
          </cell>
          <cell r="F183">
            <v>0</v>
          </cell>
          <cell r="I183">
            <v>0</v>
          </cell>
          <cell r="N183">
            <v>0</v>
          </cell>
          <cell r="O183">
            <v>1571000</v>
          </cell>
          <cell r="P183">
            <v>0</v>
          </cell>
          <cell r="Q183">
            <v>0</v>
          </cell>
          <cell r="R183">
            <v>0</v>
          </cell>
          <cell r="S183">
            <v>1571000</v>
          </cell>
          <cell r="T183">
            <v>0</v>
          </cell>
          <cell r="U183">
            <v>0</v>
          </cell>
          <cell r="V183">
            <v>0</v>
          </cell>
          <cell r="W183">
            <v>0</v>
          </cell>
          <cell r="X183">
            <v>0</v>
          </cell>
          <cell r="Y183">
            <v>0</v>
          </cell>
          <cell r="Z183">
            <v>0</v>
          </cell>
          <cell r="AA183">
            <v>0</v>
          </cell>
          <cell r="AB183">
            <v>0</v>
          </cell>
          <cell r="AC183">
            <v>0</v>
          </cell>
          <cell r="AF183">
            <v>0</v>
          </cell>
        </row>
        <row r="184">
          <cell r="C184">
            <v>1527000</v>
          </cell>
          <cell r="D184" t="str">
            <v>453420</v>
          </cell>
          <cell r="E184">
            <v>917005.47000000009</v>
          </cell>
          <cell r="F184">
            <v>609994.52999999991</v>
          </cell>
          <cell r="I184">
            <v>429445.19</v>
          </cell>
          <cell r="N184">
            <v>1527000</v>
          </cell>
          <cell r="O184">
            <v>2852000</v>
          </cell>
          <cell r="P184">
            <v>0</v>
          </cell>
          <cell r="Q184">
            <v>0</v>
          </cell>
          <cell r="R184">
            <v>0</v>
          </cell>
          <cell r="S184">
            <v>4379000</v>
          </cell>
          <cell r="T184">
            <v>1453270.3599999999</v>
          </cell>
          <cell r="U184">
            <v>0</v>
          </cell>
          <cell r="V184">
            <v>733084.73</v>
          </cell>
          <cell r="W184">
            <v>733084.73</v>
          </cell>
          <cell r="X184">
            <v>-221350.89</v>
          </cell>
          <cell r="Y184">
            <v>0</v>
          </cell>
          <cell r="Z184">
            <v>129509.38</v>
          </cell>
          <cell r="AA184">
            <v>-91841.510000000009</v>
          </cell>
          <cell r="AB184">
            <v>825163.96000000008</v>
          </cell>
          <cell r="AC184">
            <v>0</v>
          </cell>
          <cell r="AF184">
            <v>536264.88999999978</v>
          </cell>
        </row>
        <row r="185">
          <cell r="C185">
            <v>4578000</v>
          </cell>
          <cell r="D185" t="str">
            <v>A_STRMWTR QUALITY372</v>
          </cell>
          <cell r="E185">
            <v>1343595.09</v>
          </cell>
          <cell r="F185">
            <v>3234404.91</v>
          </cell>
          <cell r="I185">
            <v>676058.21999999986</v>
          </cell>
          <cell r="N185">
            <v>4578000</v>
          </cell>
          <cell r="O185">
            <v>16283000</v>
          </cell>
          <cell r="P185">
            <v>0</v>
          </cell>
          <cell r="Q185">
            <v>0</v>
          </cell>
          <cell r="R185">
            <v>0</v>
          </cell>
          <cell r="S185">
            <v>20861000</v>
          </cell>
          <cell r="T185">
            <v>5004904.0599999996</v>
          </cell>
          <cell r="U185">
            <v>0</v>
          </cell>
          <cell r="V185">
            <v>5318926.09</v>
          </cell>
          <cell r="W185">
            <v>5318926.09</v>
          </cell>
          <cell r="X185">
            <v>-369318.10000000003</v>
          </cell>
          <cell r="Y185">
            <v>0</v>
          </cell>
          <cell r="Z185">
            <v>1494461.6</v>
          </cell>
          <cell r="AA185">
            <v>1125143.5</v>
          </cell>
          <cell r="AB185">
            <v>2468738.59</v>
          </cell>
          <cell r="AC185">
            <v>0</v>
          </cell>
          <cell r="AF185">
            <v>3661308.9699999997</v>
          </cell>
        </row>
        <row r="186">
          <cell r="C186">
            <v>0</v>
          </cell>
          <cell r="D186" t="str">
            <v>453406</v>
          </cell>
          <cell r="E186">
            <v>0</v>
          </cell>
          <cell r="F186">
            <v>0</v>
          </cell>
          <cell r="I186">
            <v>0</v>
          </cell>
          <cell r="N186">
            <v>0</v>
          </cell>
          <cell r="O186">
            <v>0</v>
          </cell>
          <cell r="P186">
            <v>0</v>
          </cell>
          <cell r="Q186">
            <v>0</v>
          </cell>
          <cell r="R186">
            <v>0</v>
          </cell>
          <cell r="S186">
            <v>0</v>
          </cell>
          <cell r="T186">
            <v>1542.78</v>
          </cell>
          <cell r="U186">
            <v>0</v>
          </cell>
          <cell r="V186">
            <v>98155.21</v>
          </cell>
          <cell r="W186">
            <v>98155.21</v>
          </cell>
          <cell r="X186">
            <v>0</v>
          </cell>
          <cell r="Y186">
            <v>0</v>
          </cell>
          <cell r="Z186">
            <v>0</v>
          </cell>
          <cell r="AA186">
            <v>0</v>
          </cell>
          <cell r="AB186">
            <v>0</v>
          </cell>
          <cell r="AC186">
            <v>0</v>
          </cell>
          <cell r="AF186">
            <v>1542.78</v>
          </cell>
        </row>
        <row r="187">
          <cell r="C187">
            <v>400000</v>
          </cell>
          <cell r="D187" t="str">
            <v>454050</v>
          </cell>
          <cell r="E187">
            <v>302321.84999999998</v>
          </cell>
          <cell r="F187">
            <v>97678.150000000023</v>
          </cell>
          <cell r="I187">
            <v>257419.25</v>
          </cell>
          <cell r="N187">
            <v>400000</v>
          </cell>
          <cell r="O187">
            <v>324000</v>
          </cell>
          <cell r="P187">
            <v>0</v>
          </cell>
          <cell r="Q187">
            <v>0</v>
          </cell>
          <cell r="R187">
            <v>0</v>
          </cell>
          <cell r="S187">
            <v>724000</v>
          </cell>
          <cell r="T187">
            <v>585685.78</v>
          </cell>
          <cell r="U187">
            <v>0</v>
          </cell>
          <cell r="V187">
            <v>950225.07000000007</v>
          </cell>
          <cell r="W187">
            <v>950225.07000000007</v>
          </cell>
          <cell r="X187">
            <v>0</v>
          </cell>
          <cell r="Y187">
            <v>0</v>
          </cell>
          <cell r="Z187">
            <v>0</v>
          </cell>
          <cell r="AA187">
            <v>0</v>
          </cell>
          <cell r="AB187">
            <v>302321.84999999998</v>
          </cell>
          <cell r="AC187">
            <v>0</v>
          </cell>
          <cell r="AF187">
            <v>283363.93000000005</v>
          </cell>
        </row>
        <row r="188">
          <cell r="C188">
            <v>0</v>
          </cell>
          <cell r="D188" t="str">
            <v>454055</v>
          </cell>
          <cell r="E188">
            <v>0</v>
          </cell>
          <cell r="F188">
            <v>0</v>
          </cell>
          <cell r="I188">
            <v>0</v>
          </cell>
          <cell r="N188">
            <v>0</v>
          </cell>
          <cell r="O188">
            <v>0</v>
          </cell>
          <cell r="P188">
            <v>0</v>
          </cell>
          <cell r="Q188">
            <v>0</v>
          </cell>
          <cell r="R188">
            <v>0</v>
          </cell>
          <cell r="S188">
            <v>0</v>
          </cell>
          <cell r="T188">
            <v>0</v>
          </cell>
          <cell r="U188">
            <v>0</v>
          </cell>
          <cell r="V188">
            <v>0</v>
          </cell>
          <cell r="W188">
            <v>0</v>
          </cell>
          <cell r="X188">
            <v>0</v>
          </cell>
          <cell r="Y188">
            <v>0</v>
          </cell>
          <cell r="Z188">
            <v>869308.45000000007</v>
          </cell>
          <cell r="AA188">
            <v>869308.45000000007</v>
          </cell>
          <cell r="AB188">
            <v>869308.45000000007</v>
          </cell>
          <cell r="AC188">
            <v>0</v>
          </cell>
          <cell r="AF188">
            <v>0</v>
          </cell>
        </row>
        <row r="189">
          <cell r="C189">
            <v>150000</v>
          </cell>
          <cell r="D189" t="str">
            <v>454411</v>
          </cell>
          <cell r="E189">
            <v>457586.45</v>
          </cell>
          <cell r="F189">
            <v>-307586.45</v>
          </cell>
          <cell r="I189">
            <v>424753.22000000003</v>
          </cell>
          <cell r="N189">
            <v>150000</v>
          </cell>
          <cell r="O189">
            <v>0</v>
          </cell>
          <cell r="P189">
            <v>0</v>
          </cell>
          <cell r="Q189">
            <v>0</v>
          </cell>
          <cell r="R189">
            <v>0</v>
          </cell>
          <cell r="S189">
            <v>150000</v>
          </cell>
          <cell r="T189">
            <v>577794.32000000007</v>
          </cell>
          <cell r="U189">
            <v>0</v>
          </cell>
          <cell r="V189">
            <v>283622.01</v>
          </cell>
          <cell r="W189">
            <v>283622.01</v>
          </cell>
          <cell r="X189">
            <v>-56276.090000000004</v>
          </cell>
          <cell r="Y189">
            <v>0</v>
          </cell>
          <cell r="Z189">
            <v>0</v>
          </cell>
          <cell r="AA189">
            <v>-56276.090000000004</v>
          </cell>
          <cell r="AB189">
            <v>401310.36</v>
          </cell>
          <cell r="AC189">
            <v>0</v>
          </cell>
          <cell r="AF189">
            <v>120207.87000000005</v>
          </cell>
        </row>
        <row r="190">
          <cell r="C190">
            <v>38000</v>
          </cell>
          <cell r="D190" t="str">
            <v>454412</v>
          </cell>
          <cell r="E190">
            <v>-750763.13</v>
          </cell>
          <cell r="F190">
            <v>788763.13</v>
          </cell>
          <cell r="I190">
            <v>0</v>
          </cell>
          <cell r="N190">
            <v>38000</v>
          </cell>
          <cell r="O190">
            <v>0</v>
          </cell>
          <cell r="P190">
            <v>0</v>
          </cell>
          <cell r="Q190">
            <v>0</v>
          </cell>
          <cell r="R190">
            <v>0</v>
          </cell>
          <cell r="S190">
            <v>38000</v>
          </cell>
          <cell r="T190">
            <v>-452727.79000000004</v>
          </cell>
          <cell r="U190">
            <v>0</v>
          </cell>
          <cell r="V190">
            <v>150910.53</v>
          </cell>
          <cell r="W190">
            <v>150910.53</v>
          </cell>
          <cell r="X190">
            <v>0</v>
          </cell>
          <cell r="Y190">
            <v>0</v>
          </cell>
          <cell r="Z190">
            <v>0</v>
          </cell>
          <cell r="AA190">
            <v>0</v>
          </cell>
          <cell r="AB190">
            <v>-750763.13</v>
          </cell>
          <cell r="AC190">
            <v>0</v>
          </cell>
          <cell r="AF190">
            <v>298035.33999999997</v>
          </cell>
        </row>
        <row r="191">
          <cell r="C191">
            <v>8109000</v>
          </cell>
          <cell r="D191" t="str">
            <v>454417</v>
          </cell>
          <cell r="E191">
            <v>5979861.8700000001</v>
          </cell>
          <cell r="F191">
            <v>2129138.13</v>
          </cell>
          <cell r="I191">
            <v>537258.88</v>
          </cell>
          <cell r="N191">
            <v>8109000</v>
          </cell>
          <cell r="O191">
            <v>291000</v>
          </cell>
          <cell r="P191">
            <v>0</v>
          </cell>
          <cell r="Q191">
            <v>0</v>
          </cell>
          <cell r="R191">
            <v>0</v>
          </cell>
          <cell r="S191">
            <v>8400000</v>
          </cell>
          <cell r="T191">
            <v>10409070.57</v>
          </cell>
          <cell r="U191">
            <v>0</v>
          </cell>
          <cell r="V191">
            <v>759824.21</v>
          </cell>
          <cell r="W191">
            <v>759824.21</v>
          </cell>
          <cell r="X191">
            <v>-5621192.0700000003</v>
          </cell>
          <cell r="Y191">
            <v>0</v>
          </cell>
          <cell r="Z191">
            <v>0</v>
          </cell>
          <cell r="AA191">
            <v>-5621192.0700000003</v>
          </cell>
          <cell r="AB191">
            <v>358669.79999999981</v>
          </cell>
          <cell r="AC191">
            <v>0</v>
          </cell>
          <cell r="AF191">
            <v>4429208.7</v>
          </cell>
        </row>
        <row r="192">
          <cell r="C192">
            <v>8697000</v>
          </cell>
          <cell r="D192" t="str">
            <v>A_STORMRELIEFPROJ363</v>
          </cell>
          <cell r="E192">
            <v>5989007.04</v>
          </cell>
          <cell r="F192">
            <v>2707992.96</v>
          </cell>
          <cell r="I192">
            <v>1219431.3500000001</v>
          </cell>
          <cell r="N192">
            <v>8697000</v>
          </cell>
          <cell r="O192">
            <v>615000</v>
          </cell>
          <cell r="P192">
            <v>0</v>
          </cell>
          <cell r="Q192">
            <v>0</v>
          </cell>
          <cell r="R192">
            <v>0</v>
          </cell>
          <cell r="S192">
            <v>9312000</v>
          </cell>
          <cell r="T192">
            <v>11121365.66</v>
          </cell>
          <cell r="U192">
            <v>0</v>
          </cell>
          <cell r="V192">
            <v>2242737.0300000003</v>
          </cell>
          <cell r="W192">
            <v>2242737.0300000003</v>
          </cell>
          <cell r="X192">
            <v>-5677468.1600000001</v>
          </cell>
          <cell r="Y192">
            <v>0</v>
          </cell>
          <cell r="Z192">
            <v>869308.45000000007</v>
          </cell>
          <cell r="AA192">
            <v>-4808159.71</v>
          </cell>
          <cell r="AB192">
            <v>1180847.33</v>
          </cell>
          <cell r="AC192">
            <v>0</v>
          </cell>
          <cell r="AF192">
            <v>5132358.62</v>
          </cell>
        </row>
        <row r="193">
          <cell r="C193">
            <v>0</v>
          </cell>
          <cell r="D193" t="str">
            <v>453700</v>
          </cell>
          <cell r="E193">
            <v>24566.9</v>
          </cell>
          <cell r="F193">
            <v>-24566.9</v>
          </cell>
          <cell r="I193">
            <v>11149.9</v>
          </cell>
          <cell r="N193">
            <v>0</v>
          </cell>
          <cell r="O193">
            <v>0</v>
          </cell>
          <cell r="P193">
            <v>0</v>
          </cell>
          <cell r="Q193">
            <v>0</v>
          </cell>
          <cell r="R193">
            <v>0</v>
          </cell>
          <cell r="S193">
            <v>0</v>
          </cell>
          <cell r="T193">
            <v>30371.9</v>
          </cell>
          <cell r="U193">
            <v>0</v>
          </cell>
          <cell r="V193">
            <v>17163.2</v>
          </cell>
          <cell r="W193">
            <v>17163.2</v>
          </cell>
          <cell r="X193">
            <v>-23119.38</v>
          </cell>
          <cell r="Y193">
            <v>0</v>
          </cell>
          <cell r="Z193">
            <v>0</v>
          </cell>
          <cell r="AA193">
            <v>-23119.38</v>
          </cell>
          <cell r="AB193">
            <v>1447.5200000000004</v>
          </cell>
          <cell r="AC193">
            <v>0</v>
          </cell>
          <cell r="AF193">
            <v>5805</v>
          </cell>
        </row>
        <row r="194">
          <cell r="C194">
            <v>0</v>
          </cell>
          <cell r="D194" t="str">
            <v>453710</v>
          </cell>
          <cell r="E194">
            <v>0</v>
          </cell>
          <cell r="F194">
            <v>0</v>
          </cell>
          <cell r="I194">
            <v>0</v>
          </cell>
          <cell r="N194">
            <v>0</v>
          </cell>
          <cell r="O194">
            <v>0</v>
          </cell>
          <cell r="P194">
            <v>0</v>
          </cell>
          <cell r="Q194">
            <v>0</v>
          </cell>
          <cell r="R194">
            <v>0</v>
          </cell>
          <cell r="S194">
            <v>0</v>
          </cell>
          <cell r="T194">
            <v>1834.21</v>
          </cell>
          <cell r="U194">
            <v>0</v>
          </cell>
          <cell r="V194">
            <v>15751.87</v>
          </cell>
          <cell r="W194">
            <v>15751.87</v>
          </cell>
          <cell r="X194">
            <v>0</v>
          </cell>
          <cell r="Y194">
            <v>0</v>
          </cell>
          <cell r="Z194">
            <v>0</v>
          </cell>
          <cell r="AA194">
            <v>0</v>
          </cell>
          <cell r="AB194">
            <v>0</v>
          </cell>
          <cell r="AC194">
            <v>0</v>
          </cell>
          <cell r="AF194">
            <v>1834.21</v>
          </cell>
        </row>
        <row r="195">
          <cell r="C195">
            <v>400000</v>
          </cell>
          <cell r="D195" t="str">
            <v>453810</v>
          </cell>
          <cell r="E195">
            <v>0</v>
          </cell>
          <cell r="F195">
            <v>400000</v>
          </cell>
          <cell r="I195">
            <v>0</v>
          </cell>
          <cell r="N195">
            <v>400000</v>
          </cell>
          <cell r="O195">
            <v>459000</v>
          </cell>
          <cell r="P195">
            <v>0</v>
          </cell>
          <cell r="Q195">
            <v>0</v>
          </cell>
          <cell r="R195">
            <v>0</v>
          </cell>
          <cell r="S195">
            <v>859000</v>
          </cell>
          <cell r="T195">
            <v>0</v>
          </cell>
          <cell r="U195">
            <v>0</v>
          </cell>
          <cell r="V195">
            <v>691060</v>
          </cell>
          <cell r="W195">
            <v>691060</v>
          </cell>
          <cell r="X195">
            <v>0</v>
          </cell>
          <cell r="Y195">
            <v>0</v>
          </cell>
          <cell r="Z195">
            <v>0</v>
          </cell>
          <cell r="AA195">
            <v>0</v>
          </cell>
          <cell r="AB195">
            <v>0</v>
          </cell>
          <cell r="AC195">
            <v>0</v>
          </cell>
          <cell r="AF195">
            <v>0</v>
          </cell>
        </row>
        <row r="196">
          <cell r="C196">
            <v>439000</v>
          </cell>
          <cell r="D196" t="str">
            <v>453870</v>
          </cell>
          <cell r="E196">
            <v>84074.810000000012</v>
          </cell>
          <cell r="F196">
            <v>354925.19</v>
          </cell>
          <cell r="I196">
            <v>-8.870000000000001</v>
          </cell>
          <cell r="N196">
            <v>439000</v>
          </cell>
          <cell r="O196">
            <v>365000</v>
          </cell>
          <cell r="P196">
            <v>0</v>
          </cell>
          <cell r="Q196">
            <v>0</v>
          </cell>
          <cell r="R196">
            <v>0</v>
          </cell>
          <cell r="S196">
            <v>804000</v>
          </cell>
          <cell r="T196">
            <v>618809.48</v>
          </cell>
          <cell r="U196">
            <v>0</v>
          </cell>
          <cell r="V196">
            <v>178775.28</v>
          </cell>
          <cell r="W196">
            <v>178775.28</v>
          </cell>
          <cell r="X196">
            <v>0</v>
          </cell>
          <cell r="Y196">
            <v>0</v>
          </cell>
          <cell r="Z196">
            <v>0</v>
          </cell>
          <cell r="AA196">
            <v>0</v>
          </cell>
          <cell r="AB196">
            <v>84074.810000000012</v>
          </cell>
          <cell r="AC196">
            <v>0</v>
          </cell>
          <cell r="AF196">
            <v>534734.66999999993</v>
          </cell>
        </row>
        <row r="197">
          <cell r="C197">
            <v>0</v>
          </cell>
          <cell r="D197" t="str">
            <v>453875</v>
          </cell>
          <cell r="E197">
            <v>0</v>
          </cell>
          <cell r="F197">
            <v>0</v>
          </cell>
          <cell r="I197">
            <v>0</v>
          </cell>
          <cell r="N197">
            <v>0</v>
          </cell>
          <cell r="O197">
            <v>1288000</v>
          </cell>
          <cell r="P197">
            <v>0</v>
          </cell>
          <cell r="Q197">
            <v>0</v>
          </cell>
          <cell r="R197">
            <v>0</v>
          </cell>
          <cell r="S197">
            <v>1288000</v>
          </cell>
          <cell r="T197">
            <v>0</v>
          </cell>
          <cell r="U197">
            <v>0</v>
          </cell>
          <cell r="V197">
            <v>0</v>
          </cell>
          <cell r="W197">
            <v>0</v>
          </cell>
          <cell r="X197">
            <v>0</v>
          </cell>
          <cell r="Y197">
            <v>0</v>
          </cell>
          <cell r="Z197">
            <v>0</v>
          </cell>
          <cell r="AA197">
            <v>0</v>
          </cell>
          <cell r="AB197">
            <v>0</v>
          </cell>
          <cell r="AC197">
            <v>0</v>
          </cell>
          <cell r="AF197">
            <v>0</v>
          </cell>
        </row>
        <row r="198">
          <cell r="C198">
            <v>500000</v>
          </cell>
          <cell r="D198" t="str">
            <v>453880</v>
          </cell>
          <cell r="E198">
            <v>54098.21</v>
          </cell>
          <cell r="F198">
            <v>445901.79</v>
          </cell>
          <cell r="I198">
            <v>2005.05</v>
          </cell>
          <cell r="N198">
            <v>500000</v>
          </cell>
          <cell r="O198">
            <v>3399000</v>
          </cell>
          <cell r="P198">
            <v>0</v>
          </cell>
          <cell r="Q198">
            <v>0</v>
          </cell>
          <cell r="R198">
            <v>0</v>
          </cell>
          <cell r="S198">
            <v>3899000</v>
          </cell>
          <cell r="T198">
            <v>337552.87</v>
          </cell>
          <cell r="U198">
            <v>0</v>
          </cell>
          <cell r="V198">
            <v>15139.93</v>
          </cell>
          <cell r="W198">
            <v>15139.93</v>
          </cell>
          <cell r="X198">
            <v>0</v>
          </cell>
          <cell r="Y198">
            <v>0</v>
          </cell>
          <cell r="Z198">
            <v>264848.67</v>
          </cell>
          <cell r="AA198">
            <v>264848.67</v>
          </cell>
          <cell r="AB198">
            <v>318946.88</v>
          </cell>
          <cell r="AC198">
            <v>0</v>
          </cell>
          <cell r="AF198">
            <v>283454.65999999997</v>
          </cell>
        </row>
        <row r="199">
          <cell r="C199">
            <v>1339000</v>
          </cell>
          <cell r="D199" t="str">
            <v>A_FLOOD CONTROL 362</v>
          </cell>
          <cell r="E199">
            <v>162739.92000000001</v>
          </cell>
          <cell r="F199">
            <v>1176260.08</v>
          </cell>
          <cell r="I199">
            <v>13146.08</v>
          </cell>
          <cell r="N199">
            <v>1339000</v>
          </cell>
          <cell r="O199">
            <v>5511000</v>
          </cell>
          <cell r="P199">
            <v>0</v>
          </cell>
          <cell r="Q199">
            <v>0</v>
          </cell>
          <cell r="R199">
            <v>0</v>
          </cell>
          <cell r="S199">
            <v>6850000</v>
          </cell>
          <cell r="T199">
            <v>988568.46</v>
          </cell>
          <cell r="U199">
            <v>0</v>
          </cell>
          <cell r="V199">
            <v>917890.27999999991</v>
          </cell>
          <cell r="W199">
            <v>917890.27999999991</v>
          </cell>
          <cell r="X199">
            <v>-23119.38</v>
          </cell>
          <cell r="Y199">
            <v>0</v>
          </cell>
          <cell r="Z199">
            <v>264848.67</v>
          </cell>
          <cell r="AA199">
            <v>241729.28999999998</v>
          </cell>
          <cell r="AB199">
            <v>404469.20999999996</v>
          </cell>
          <cell r="AC199">
            <v>0</v>
          </cell>
          <cell r="AF199">
            <v>825828.53999999992</v>
          </cell>
        </row>
        <row r="200">
          <cell r="C200">
            <v>200000</v>
          </cell>
          <cell r="D200" t="str">
            <v>452600</v>
          </cell>
          <cell r="E200">
            <v>23620.85</v>
          </cell>
          <cell r="F200">
            <v>176379.15</v>
          </cell>
          <cell r="I200">
            <v>217.46</v>
          </cell>
          <cell r="N200">
            <v>200000</v>
          </cell>
          <cell r="O200">
            <v>0</v>
          </cell>
          <cell r="P200">
            <v>0</v>
          </cell>
          <cell r="Q200">
            <v>0</v>
          </cell>
          <cell r="R200">
            <v>0</v>
          </cell>
          <cell r="S200">
            <v>200000</v>
          </cell>
          <cell r="T200">
            <v>196711.79</v>
          </cell>
          <cell r="U200">
            <v>0</v>
          </cell>
          <cell r="V200">
            <v>0</v>
          </cell>
          <cell r="W200">
            <v>0</v>
          </cell>
          <cell r="X200">
            <v>0</v>
          </cell>
          <cell r="Y200">
            <v>0</v>
          </cell>
          <cell r="Z200">
            <v>0</v>
          </cell>
          <cell r="AA200">
            <v>0</v>
          </cell>
          <cell r="AB200">
            <v>23620.85</v>
          </cell>
          <cell r="AC200">
            <v>0</v>
          </cell>
          <cell r="AF200">
            <v>173090.94</v>
          </cell>
        </row>
        <row r="201">
          <cell r="C201">
            <v>200000</v>
          </cell>
          <cell r="D201" t="str">
            <v>A_STORMSEWERREDEV359</v>
          </cell>
          <cell r="E201">
            <v>23620.85</v>
          </cell>
          <cell r="F201">
            <v>176379.15</v>
          </cell>
          <cell r="I201">
            <v>217.46</v>
          </cell>
          <cell r="N201">
            <v>200000</v>
          </cell>
          <cell r="O201">
            <v>0</v>
          </cell>
          <cell r="P201">
            <v>0</v>
          </cell>
          <cell r="Q201">
            <v>0</v>
          </cell>
          <cell r="R201">
            <v>0</v>
          </cell>
          <cell r="S201">
            <v>200000</v>
          </cell>
          <cell r="T201">
            <v>196711.79</v>
          </cell>
          <cell r="U201">
            <v>0</v>
          </cell>
          <cell r="V201">
            <v>0</v>
          </cell>
          <cell r="W201">
            <v>0</v>
          </cell>
          <cell r="X201">
            <v>0</v>
          </cell>
          <cell r="Y201">
            <v>0</v>
          </cell>
          <cell r="Z201">
            <v>0</v>
          </cell>
          <cell r="AA201">
            <v>0</v>
          </cell>
          <cell r="AB201">
            <v>23620.85</v>
          </cell>
          <cell r="AC201">
            <v>0</v>
          </cell>
          <cell r="AF201">
            <v>173090.94</v>
          </cell>
        </row>
        <row r="202">
          <cell r="C202">
            <v>1197000</v>
          </cell>
          <cell r="D202" t="str">
            <v>452550</v>
          </cell>
          <cell r="E202">
            <v>0</v>
          </cell>
          <cell r="F202">
            <v>1197000</v>
          </cell>
          <cell r="I202">
            <v>0</v>
          </cell>
          <cell r="N202">
            <v>1197000</v>
          </cell>
          <cell r="O202">
            <v>543000</v>
          </cell>
          <cell r="P202">
            <v>0</v>
          </cell>
          <cell r="Q202">
            <v>0</v>
          </cell>
          <cell r="R202">
            <v>0</v>
          </cell>
          <cell r="S202">
            <v>1740000</v>
          </cell>
          <cell r="T202">
            <v>616839.12</v>
          </cell>
          <cell r="U202">
            <v>0</v>
          </cell>
          <cell r="V202">
            <v>0</v>
          </cell>
          <cell r="W202">
            <v>0</v>
          </cell>
          <cell r="X202">
            <v>0</v>
          </cell>
          <cell r="Y202">
            <v>0</v>
          </cell>
          <cell r="Z202">
            <v>0</v>
          </cell>
          <cell r="AA202">
            <v>0</v>
          </cell>
          <cell r="AB202">
            <v>0</v>
          </cell>
          <cell r="AC202">
            <v>0</v>
          </cell>
          <cell r="AF202">
            <v>616839.12</v>
          </cell>
        </row>
        <row r="203">
          <cell r="C203">
            <v>1197000</v>
          </cell>
          <cell r="D203" t="str">
            <v>A_NEW AREAS 353</v>
          </cell>
          <cell r="E203">
            <v>0</v>
          </cell>
          <cell r="F203">
            <v>1197000</v>
          </cell>
          <cell r="I203">
            <v>0</v>
          </cell>
          <cell r="N203">
            <v>1197000</v>
          </cell>
          <cell r="O203">
            <v>543000</v>
          </cell>
          <cell r="P203">
            <v>0</v>
          </cell>
          <cell r="Q203">
            <v>0</v>
          </cell>
          <cell r="R203">
            <v>0</v>
          </cell>
          <cell r="S203">
            <v>1740000</v>
          </cell>
          <cell r="T203">
            <v>616839.12</v>
          </cell>
          <cell r="U203">
            <v>0</v>
          </cell>
          <cell r="V203">
            <v>0</v>
          </cell>
          <cell r="W203">
            <v>0</v>
          </cell>
          <cell r="X203">
            <v>0</v>
          </cell>
          <cell r="Y203">
            <v>0</v>
          </cell>
          <cell r="Z203">
            <v>0</v>
          </cell>
          <cell r="AA203">
            <v>0</v>
          </cell>
          <cell r="AB203">
            <v>0</v>
          </cell>
          <cell r="AC203">
            <v>0</v>
          </cell>
          <cell r="AF203">
            <v>616839.12</v>
          </cell>
        </row>
        <row r="204">
          <cell r="C204">
            <v>50000</v>
          </cell>
          <cell r="D204" t="str">
            <v>452930</v>
          </cell>
          <cell r="E204">
            <v>20670.54</v>
          </cell>
          <cell r="F204">
            <v>29329.46</v>
          </cell>
          <cell r="I204">
            <v>5553.49</v>
          </cell>
          <cell r="N204">
            <v>50000</v>
          </cell>
          <cell r="O204">
            <v>22000</v>
          </cell>
          <cell r="P204">
            <v>0</v>
          </cell>
          <cell r="Q204">
            <v>0</v>
          </cell>
          <cell r="R204">
            <v>0</v>
          </cell>
          <cell r="S204">
            <v>72000</v>
          </cell>
          <cell r="T204">
            <v>51818.93</v>
          </cell>
          <cell r="U204">
            <v>0</v>
          </cell>
          <cell r="V204">
            <v>9141.66</v>
          </cell>
          <cell r="W204">
            <v>9141.66</v>
          </cell>
          <cell r="X204">
            <v>0</v>
          </cell>
          <cell r="Y204">
            <v>0</v>
          </cell>
          <cell r="Z204">
            <v>0</v>
          </cell>
          <cell r="AA204">
            <v>0</v>
          </cell>
          <cell r="AB204">
            <v>20670.54</v>
          </cell>
          <cell r="AC204">
            <v>0</v>
          </cell>
          <cell r="AF204">
            <v>31148.39</v>
          </cell>
        </row>
        <row r="205">
          <cell r="C205">
            <v>456000</v>
          </cell>
          <cell r="D205" t="str">
            <v>453110</v>
          </cell>
          <cell r="E205">
            <v>0</v>
          </cell>
          <cell r="F205">
            <v>456000</v>
          </cell>
          <cell r="I205">
            <v>0</v>
          </cell>
          <cell r="N205">
            <v>456000</v>
          </cell>
          <cell r="O205">
            <v>485000</v>
          </cell>
          <cell r="P205">
            <v>0</v>
          </cell>
          <cell r="Q205">
            <v>0</v>
          </cell>
          <cell r="R205">
            <v>0</v>
          </cell>
          <cell r="S205">
            <v>941000</v>
          </cell>
          <cell r="T205">
            <v>0</v>
          </cell>
          <cell r="U205">
            <v>0</v>
          </cell>
          <cell r="V205">
            <v>0</v>
          </cell>
          <cell r="W205">
            <v>0</v>
          </cell>
          <cell r="X205">
            <v>0</v>
          </cell>
          <cell r="Y205">
            <v>0</v>
          </cell>
          <cell r="Z205">
            <v>0</v>
          </cell>
          <cell r="AA205">
            <v>0</v>
          </cell>
          <cell r="AB205">
            <v>0</v>
          </cell>
          <cell r="AC205">
            <v>0</v>
          </cell>
          <cell r="AF205">
            <v>0</v>
          </cell>
        </row>
        <row r="206">
          <cell r="C206">
            <v>0</v>
          </cell>
          <cell r="D206" t="str">
            <v>453191</v>
          </cell>
          <cell r="E206">
            <v>0</v>
          </cell>
          <cell r="F206">
            <v>0</v>
          </cell>
          <cell r="I206">
            <v>0</v>
          </cell>
          <cell r="N206">
            <v>0</v>
          </cell>
          <cell r="O206">
            <v>0</v>
          </cell>
          <cell r="P206">
            <v>0</v>
          </cell>
          <cell r="Q206">
            <v>0</v>
          </cell>
          <cell r="R206">
            <v>0</v>
          </cell>
          <cell r="S206">
            <v>0</v>
          </cell>
          <cell r="T206">
            <v>1284094.1600000001</v>
          </cell>
          <cell r="U206">
            <v>0</v>
          </cell>
          <cell r="V206">
            <v>0</v>
          </cell>
          <cell r="W206">
            <v>0</v>
          </cell>
          <cell r="X206">
            <v>0</v>
          </cell>
          <cell r="Y206">
            <v>0</v>
          </cell>
          <cell r="Z206">
            <v>0</v>
          </cell>
          <cell r="AA206">
            <v>0</v>
          </cell>
          <cell r="AB206">
            <v>0</v>
          </cell>
          <cell r="AC206">
            <v>0</v>
          </cell>
          <cell r="AF206">
            <v>1284094.1600000001</v>
          </cell>
        </row>
        <row r="207">
          <cell r="C207">
            <v>0</v>
          </cell>
          <cell r="D207" t="str">
            <v>453193</v>
          </cell>
          <cell r="E207">
            <v>730.65</v>
          </cell>
          <cell r="F207">
            <v>-730.65</v>
          </cell>
          <cell r="I207">
            <v>730.65</v>
          </cell>
          <cell r="N207">
            <v>0</v>
          </cell>
          <cell r="O207">
            <v>0</v>
          </cell>
          <cell r="P207">
            <v>0</v>
          </cell>
          <cell r="Q207">
            <v>0</v>
          </cell>
          <cell r="R207">
            <v>0</v>
          </cell>
          <cell r="S207">
            <v>0</v>
          </cell>
          <cell r="T207">
            <v>751823.85</v>
          </cell>
          <cell r="U207">
            <v>0</v>
          </cell>
          <cell r="V207">
            <v>233305.68</v>
          </cell>
          <cell r="W207">
            <v>233305.68</v>
          </cell>
          <cell r="X207">
            <v>0</v>
          </cell>
          <cell r="Y207">
            <v>0</v>
          </cell>
          <cell r="Z207">
            <v>750918.71</v>
          </cell>
          <cell r="AA207">
            <v>750918.71</v>
          </cell>
          <cell r="AB207">
            <v>751649.36</v>
          </cell>
          <cell r="AC207">
            <v>0</v>
          </cell>
          <cell r="AF207">
            <v>751093.2</v>
          </cell>
        </row>
        <row r="208">
          <cell r="C208">
            <v>146000</v>
          </cell>
          <cell r="D208" t="str">
            <v>453197</v>
          </cell>
          <cell r="E208">
            <v>0</v>
          </cell>
          <cell r="F208">
            <v>146000</v>
          </cell>
          <cell r="I208">
            <v>0</v>
          </cell>
          <cell r="N208">
            <v>146000</v>
          </cell>
          <cell r="O208">
            <v>0</v>
          </cell>
          <cell r="P208">
            <v>0</v>
          </cell>
          <cell r="Q208">
            <v>0</v>
          </cell>
          <cell r="R208">
            <v>0</v>
          </cell>
          <cell r="S208">
            <v>146000</v>
          </cell>
          <cell r="T208">
            <v>1313149.45</v>
          </cell>
          <cell r="U208">
            <v>0</v>
          </cell>
          <cell r="V208">
            <v>0</v>
          </cell>
          <cell r="W208">
            <v>0</v>
          </cell>
          <cell r="X208">
            <v>0</v>
          </cell>
          <cell r="Y208">
            <v>0</v>
          </cell>
          <cell r="Z208">
            <v>1306870.47</v>
          </cell>
          <cell r="AA208">
            <v>1306870.47</v>
          </cell>
          <cell r="AB208">
            <v>1306870.47</v>
          </cell>
          <cell r="AC208">
            <v>0</v>
          </cell>
          <cell r="AF208">
            <v>1313149.45</v>
          </cell>
        </row>
        <row r="209">
          <cell r="C209">
            <v>652000</v>
          </cell>
          <cell r="D209" t="str">
            <v>A_STORM_INFRA_NE356</v>
          </cell>
          <cell r="E209">
            <v>21401.190000000002</v>
          </cell>
          <cell r="F209">
            <v>630598.81000000006</v>
          </cell>
          <cell r="I209">
            <v>6284.1399999999994</v>
          </cell>
          <cell r="N209">
            <v>652000</v>
          </cell>
          <cell r="O209">
            <v>507000</v>
          </cell>
          <cell r="P209">
            <v>0</v>
          </cell>
          <cell r="Q209">
            <v>0</v>
          </cell>
          <cell r="R209">
            <v>0</v>
          </cell>
          <cell r="S209">
            <v>1159000</v>
          </cell>
          <cell r="T209">
            <v>3400886.39</v>
          </cell>
          <cell r="U209">
            <v>0</v>
          </cell>
          <cell r="V209">
            <v>242447.34</v>
          </cell>
          <cell r="W209">
            <v>242447.34</v>
          </cell>
          <cell r="X209">
            <v>0</v>
          </cell>
          <cell r="Y209">
            <v>0</v>
          </cell>
          <cell r="Z209">
            <v>2057789.18</v>
          </cell>
          <cell r="AA209">
            <v>2057789.18</v>
          </cell>
          <cell r="AB209">
            <v>2079190.3699999999</v>
          </cell>
          <cell r="AC209">
            <v>0</v>
          </cell>
          <cell r="AF209">
            <v>3379485.2</v>
          </cell>
        </row>
        <row r="210">
          <cell r="C210">
            <v>680000</v>
          </cell>
          <cell r="D210" t="str">
            <v>452450</v>
          </cell>
          <cell r="E210">
            <v>971441.59</v>
          </cell>
          <cell r="F210">
            <v>-291441.58999999997</v>
          </cell>
          <cell r="I210">
            <v>465931.93</v>
          </cell>
          <cell r="N210">
            <v>680000</v>
          </cell>
          <cell r="O210">
            <v>1069000</v>
          </cell>
          <cell r="P210">
            <v>0</v>
          </cell>
          <cell r="Q210">
            <v>0</v>
          </cell>
          <cell r="R210">
            <v>0</v>
          </cell>
          <cell r="S210">
            <v>1749000</v>
          </cell>
          <cell r="T210">
            <v>2471821.59</v>
          </cell>
          <cell r="U210">
            <v>0</v>
          </cell>
          <cell r="V210">
            <v>164027.70000000001</v>
          </cell>
          <cell r="W210">
            <v>164027.70000000001</v>
          </cell>
          <cell r="X210">
            <v>-881374.98</v>
          </cell>
          <cell r="Y210">
            <v>0</v>
          </cell>
          <cell r="Z210">
            <v>10999.43</v>
          </cell>
          <cell r="AA210">
            <v>-870375.54999999993</v>
          </cell>
          <cell r="AB210">
            <v>101066.04000000004</v>
          </cell>
          <cell r="AC210">
            <v>0</v>
          </cell>
          <cell r="AF210">
            <v>1500380</v>
          </cell>
        </row>
        <row r="211">
          <cell r="C211">
            <v>0</v>
          </cell>
          <cell r="D211" t="str">
            <v>452451</v>
          </cell>
          <cell r="E211">
            <v>144545.21000000002</v>
          </cell>
          <cell r="F211">
            <v>-144545.21000000002</v>
          </cell>
          <cell r="I211">
            <v>2582.0700000000002</v>
          </cell>
          <cell r="N211">
            <v>0</v>
          </cell>
          <cell r="O211">
            <v>2421000</v>
          </cell>
          <cell r="P211">
            <v>0</v>
          </cell>
          <cell r="Q211">
            <v>0</v>
          </cell>
          <cell r="R211">
            <v>0</v>
          </cell>
          <cell r="S211">
            <v>2421000</v>
          </cell>
          <cell r="T211">
            <v>144545.21</v>
          </cell>
          <cell r="U211">
            <v>0</v>
          </cell>
          <cell r="V211">
            <v>158705.71</v>
          </cell>
          <cell r="W211">
            <v>158705.71</v>
          </cell>
          <cell r="X211">
            <v>0</v>
          </cell>
          <cell r="Y211">
            <v>0</v>
          </cell>
          <cell r="Z211">
            <v>0</v>
          </cell>
          <cell r="AA211">
            <v>0</v>
          </cell>
          <cell r="AB211">
            <v>144545.21000000002</v>
          </cell>
          <cell r="AC211">
            <v>0</v>
          </cell>
          <cell r="AF211">
            <v>0</v>
          </cell>
        </row>
        <row r="212">
          <cell r="C212">
            <v>500000</v>
          </cell>
          <cell r="D212" t="str">
            <v>452470</v>
          </cell>
          <cell r="E212">
            <v>219537.91000000003</v>
          </cell>
          <cell r="F212">
            <v>280462.08999999997</v>
          </cell>
          <cell r="I212">
            <v>92980.790000000008</v>
          </cell>
          <cell r="N212">
            <v>500000</v>
          </cell>
          <cell r="O212">
            <v>500000</v>
          </cell>
          <cell r="P212">
            <v>0</v>
          </cell>
          <cell r="Q212">
            <v>0</v>
          </cell>
          <cell r="R212">
            <v>0</v>
          </cell>
          <cell r="S212">
            <v>1000000</v>
          </cell>
          <cell r="T212">
            <v>866908.82000000007</v>
          </cell>
          <cell r="U212">
            <v>0</v>
          </cell>
          <cell r="V212">
            <v>41587.93</v>
          </cell>
          <cell r="W212">
            <v>41587.93</v>
          </cell>
          <cell r="X212">
            <v>-152654.46000000002</v>
          </cell>
          <cell r="Y212">
            <v>0</v>
          </cell>
          <cell r="Z212">
            <v>0</v>
          </cell>
          <cell r="AA212">
            <v>-152654.46000000002</v>
          </cell>
          <cell r="AB212">
            <v>66883.450000000012</v>
          </cell>
          <cell r="AC212">
            <v>0</v>
          </cell>
          <cell r="AF212">
            <v>647370.91</v>
          </cell>
        </row>
        <row r="213">
          <cell r="C213">
            <v>2264000</v>
          </cell>
          <cell r="D213" t="str">
            <v>452500</v>
          </cell>
          <cell r="E213">
            <v>962765.87</v>
          </cell>
          <cell r="F213">
            <v>1301234.1299999999</v>
          </cell>
          <cell r="I213">
            <v>787099.35</v>
          </cell>
          <cell r="N213">
            <v>2264000</v>
          </cell>
          <cell r="O213">
            <v>1000000</v>
          </cell>
          <cell r="P213">
            <v>0</v>
          </cell>
          <cell r="Q213">
            <v>0</v>
          </cell>
          <cell r="R213">
            <v>0</v>
          </cell>
          <cell r="S213">
            <v>3264000</v>
          </cell>
          <cell r="T213">
            <v>1942991.54</v>
          </cell>
          <cell r="U213">
            <v>0</v>
          </cell>
          <cell r="V213">
            <v>3078722.87</v>
          </cell>
          <cell r="W213">
            <v>3078722.87</v>
          </cell>
          <cell r="X213">
            <v>-211085.6</v>
          </cell>
          <cell r="Y213">
            <v>0</v>
          </cell>
          <cell r="Z213">
            <v>365083.69</v>
          </cell>
          <cell r="AA213">
            <v>153998.09</v>
          </cell>
          <cell r="AB213">
            <v>1116763.96</v>
          </cell>
          <cell r="AC213">
            <v>0</v>
          </cell>
          <cell r="AF213">
            <v>980225.67</v>
          </cell>
        </row>
        <row r="214">
          <cell r="C214">
            <v>350000</v>
          </cell>
          <cell r="D214" t="str">
            <v>452501</v>
          </cell>
          <cell r="E214">
            <v>401291.16000000003</v>
          </cell>
          <cell r="F214">
            <v>-51291.160000000033</v>
          </cell>
          <cell r="I214">
            <v>-40.840000000000003</v>
          </cell>
          <cell r="N214">
            <v>350000</v>
          </cell>
          <cell r="O214">
            <v>0</v>
          </cell>
          <cell r="P214">
            <v>0</v>
          </cell>
          <cell r="Q214">
            <v>0</v>
          </cell>
          <cell r="R214">
            <v>0</v>
          </cell>
          <cell r="S214">
            <v>350000</v>
          </cell>
          <cell r="T214">
            <v>401291.16000000003</v>
          </cell>
          <cell r="U214">
            <v>0</v>
          </cell>
          <cell r="V214">
            <v>0</v>
          </cell>
          <cell r="W214">
            <v>0</v>
          </cell>
          <cell r="X214">
            <v>-377083.41</v>
          </cell>
          <cell r="Y214">
            <v>0</v>
          </cell>
          <cell r="Z214">
            <v>0</v>
          </cell>
          <cell r="AA214">
            <v>-377083.41</v>
          </cell>
          <cell r="AB214">
            <v>24207.750000000058</v>
          </cell>
          <cell r="AC214">
            <v>0</v>
          </cell>
          <cell r="AF214">
            <v>0</v>
          </cell>
        </row>
        <row r="215">
          <cell r="C215">
            <v>3794000</v>
          </cell>
          <cell r="D215" t="str">
            <v>A_INFRASTR UPGRD352</v>
          </cell>
          <cell r="E215">
            <v>2699581.74</v>
          </cell>
          <cell r="F215">
            <v>1094418.2599999998</v>
          </cell>
          <cell r="I215">
            <v>1348553.3</v>
          </cell>
          <cell r="N215">
            <v>3794000</v>
          </cell>
          <cell r="O215">
            <v>4990000</v>
          </cell>
          <cell r="P215">
            <v>0</v>
          </cell>
          <cell r="Q215">
            <v>0</v>
          </cell>
          <cell r="R215">
            <v>0</v>
          </cell>
          <cell r="S215">
            <v>8784000</v>
          </cell>
          <cell r="T215">
            <v>5827558.3200000003</v>
          </cell>
          <cell r="U215">
            <v>0</v>
          </cell>
          <cell r="V215">
            <v>3443044.2100000004</v>
          </cell>
          <cell r="W215">
            <v>3443044.2100000004</v>
          </cell>
          <cell r="X215">
            <v>-1622198.4499999997</v>
          </cell>
          <cell r="Y215">
            <v>0</v>
          </cell>
          <cell r="Z215">
            <v>376083.12</v>
          </cell>
          <cell r="AA215">
            <v>-1246115.3299999996</v>
          </cell>
          <cell r="AB215">
            <v>1453466.4100000006</v>
          </cell>
          <cell r="AC215">
            <v>0</v>
          </cell>
          <cell r="AF215">
            <v>3127976.58</v>
          </cell>
        </row>
        <row r="216">
          <cell r="C216">
            <v>0</v>
          </cell>
          <cell r="D216" t="str">
            <v>452480</v>
          </cell>
          <cell r="E216">
            <v>25320.74</v>
          </cell>
          <cell r="F216">
            <v>-25320.74</v>
          </cell>
          <cell r="I216">
            <v>299.99</v>
          </cell>
          <cell r="N216">
            <v>0</v>
          </cell>
          <cell r="O216">
            <v>280000</v>
          </cell>
          <cell r="P216">
            <v>0</v>
          </cell>
          <cell r="Q216">
            <v>0</v>
          </cell>
          <cell r="R216">
            <v>0</v>
          </cell>
          <cell r="S216">
            <v>280000</v>
          </cell>
          <cell r="T216">
            <v>83668.92</v>
          </cell>
          <cell r="U216">
            <v>0</v>
          </cell>
          <cell r="V216">
            <v>0</v>
          </cell>
          <cell r="W216">
            <v>0</v>
          </cell>
          <cell r="X216">
            <v>7317.6500000000005</v>
          </cell>
          <cell r="Y216">
            <v>0</v>
          </cell>
          <cell r="Z216">
            <v>1324.04</v>
          </cell>
          <cell r="AA216">
            <v>8641.69</v>
          </cell>
          <cell r="AB216">
            <v>33962.43</v>
          </cell>
          <cell r="AC216">
            <v>0</v>
          </cell>
          <cell r="AF216">
            <v>58348.179999999993</v>
          </cell>
        </row>
        <row r="217">
          <cell r="C217">
            <v>0</v>
          </cell>
          <cell r="D217" t="str">
            <v>A_SERVICECONNECT352</v>
          </cell>
          <cell r="E217">
            <v>25320.74</v>
          </cell>
          <cell r="F217">
            <v>-25320.74</v>
          </cell>
          <cell r="I217">
            <v>299.99</v>
          </cell>
          <cell r="N217">
            <v>0</v>
          </cell>
          <cell r="O217">
            <v>280000</v>
          </cell>
          <cell r="P217">
            <v>0</v>
          </cell>
          <cell r="Q217">
            <v>0</v>
          </cell>
          <cell r="R217">
            <v>0</v>
          </cell>
          <cell r="S217">
            <v>280000</v>
          </cell>
          <cell r="T217">
            <v>83668.92</v>
          </cell>
          <cell r="U217">
            <v>0</v>
          </cell>
          <cell r="V217">
            <v>0</v>
          </cell>
          <cell r="W217">
            <v>0</v>
          </cell>
          <cell r="X217">
            <v>7317.6500000000005</v>
          </cell>
          <cell r="Y217">
            <v>0</v>
          </cell>
          <cell r="Z217">
            <v>1324.04</v>
          </cell>
          <cell r="AA217">
            <v>8641.69</v>
          </cell>
          <cell r="AB217">
            <v>33962.43</v>
          </cell>
          <cell r="AC217">
            <v>0</v>
          </cell>
          <cell r="AF217">
            <v>58348.179999999993</v>
          </cell>
        </row>
        <row r="218">
          <cell r="C218">
            <v>0</v>
          </cell>
          <cell r="D218" t="str">
            <v>452940</v>
          </cell>
          <cell r="E218">
            <v>0</v>
          </cell>
          <cell r="F218">
            <v>0</v>
          </cell>
          <cell r="I218">
            <v>0</v>
          </cell>
          <cell r="N218">
            <v>0</v>
          </cell>
          <cell r="O218">
            <v>0</v>
          </cell>
          <cell r="P218">
            <v>0</v>
          </cell>
          <cell r="Q218">
            <v>0</v>
          </cell>
          <cell r="R218">
            <v>0</v>
          </cell>
          <cell r="S218">
            <v>0</v>
          </cell>
          <cell r="T218">
            <v>0</v>
          </cell>
          <cell r="U218">
            <v>0</v>
          </cell>
          <cell r="V218">
            <v>83800</v>
          </cell>
          <cell r="W218">
            <v>83800</v>
          </cell>
          <cell r="X218">
            <v>0</v>
          </cell>
          <cell r="Y218">
            <v>0</v>
          </cell>
          <cell r="Z218">
            <v>0</v>
          </cell>
          <cell r="AA218">
            <v>0</v>
          </cell>
          <cell r="AB218">
            <v>0</v>
          </cell>
          <cell r="AC218">
            <v>0</v>
          </cell>
          <cell r="AF218">
            <v>0</v>
          </cell>
        </row>
        <row r="219">
          <cell r="C219">
            <v>0</v>
          </cell>
          <cell r="D219" t="str">
            <v>453500</v>
          </cell>
          <cell r="E219">
            <v>0</v>
          </cell>
          <cell r="F219">
            <v>0</v>
          </cell>
          <cell r="I219">
            <v>0</v>
          </cell>
          <cell r="N219">
            <v>0</v>
          </cell>
          <cell r="O219">
            <v>0</v>
          </cell>
          <cell r="P219">
            <v>0</v>
          </cell>
          <cell r="Q219">
            <v>0</v>
          </cell>
          <cell r="R219">
            <v>0</v>
          </cell>
          <cell r="S219">
            <v>0</v>
          </cell>
          <cell r="T219">
            <v>0</v>
          </cell>
          <cell r="U219">
            <v>0</v>
          </cell>
          <cell r="V219">
            <v>1678.91</v>
          </cell>
          <cell r="W219">
            <v>1678.91</v>
          </cell>
          <cell r="X219">
            <v>0</v>
          </cell>
          <cell r="Y219">
            <v>0</v>
          </cell>
          <cell r="Z219">
            <v>0</v>
          </cell>
          <cell r="AA219">
            <v>0</v>
          </cell>
          <cell r="AB219">
            <v>0</v>
          </cell>
          <cell r="AC219">
            <v>0</v>
          </cell>
          <cell r="AF219">
            <v>0</v>
          </cell>
        </row>
        <row r="220">
          <cell r="C220">
            <v>0</v>
          </cell>
          <cell r="D220" t="str">
            <v>454440</v>
          </cell>
          <cell r="E220">
            <v>241912.22999999992</v>
          </cell>
          <cell r="F220">
            <v>-241912.22999999992</v>
          </cell>
          <cell r="I220">
            <v>59900.55</v>
          </cell>
          <cell r="N220">
            <v>0</v>
          </cell>
          <cell r="O220">
            <v>0</v>
          </cell>
          <cell r="P220">
            <v>0</v>
          </cell>
          <cell r="Q220">
            <v>0</v>
          </cell>
          <cell r="R220">
            <v>0</v>
          </cell>
          <cell r="S220">
            <v>0</v>
          </cell>
          <cell r="T220">
            <v>315113.59000000003</v>
          </cell>
          <cell r="U220">
            <v>0</v>
          </cell>
          <cell r="V220">
            <v>308112.87</v>
          </cell>
          <cell r="W220">
            <v>308112.87</v>
          </cell>
          <cell r="X220">
            <v>-18051.5</v>
          </cell>
          <cell r="Y220">
            <v>0</v>
          </cell>
          <cell r="Z220">
            <v>0</v>
          </cell>
          <cell r="AA220">
            <v>-18051.5</v>
          </cell>
          <cell r="AB220">
            <v>223860.72999999992</v>
          </cell>
          <cell r="AC220">
            <v>0</v>
          </cell>
          <cell r="AF220">
            <v>73201.360000000102</v>
          </cell>
        </row>
        <row r="221">
          <cell r="C221">
            <v>21000</v>
          </cell>
          <cell r="D221" t="str">
            <v>454441</v>
          </cell>
          <cell r="E221">
            <v>0</v>
          </cell>
          <cell r="F221">
            <v>21000</v>
          </cell>
          <cell r="I221">
            <v>0</v>
          </cell>
          <cell r="N221">
            <v>21000</v>
          </cell>
          <cell r="O221">
            <v>0</v>
          </cell>
          <cell r="P221">
            <v>0</v>
          </cell>
          <cell r="Q221">
            <v>0</v>
          </cell>
          <cell r="R221">
            <v>0</v>
          </cell>
          <cell r="S221">
            <v>21000</v>
          </cell>
          <cell r="T221">
            <v>0</v>
          </cell>
          <cell r="U221">
            <v>0</v>
          </cell>
          <cell r="V221">
            <v>49346.16</v>
          </cell>
          <cell r="W221">
            <v>49346.16</v>
          </cell>
          <cell r="X221">
            <v>0</v>
          </cell>
          <cell r="Y221">
            <v>0</v>
          </cell>
          <cell r="Z221">
            <v>0</v>
          </cell>
          <cell r="AA221">
            <v>0</v>
          </cell>
          <cell r="AB221">
            <v>0</v>
          </cell>
          <cell r="AC221">
            <v>0</v>
          </cell>
          <cell r="AF221">
            <v>0</v>
          </cell>
        </row>
        <row r="222">
          <cell r="C222">
            <v>25000</v>
          </cell>
          <cell r="D222" t="str">
            <v>454442</v>
          </cell>
          <cell r="E222">
            <v>10190</v>
          </cell>
          <cell r="F222">
            <v>14810</v>
          </cell>
          <cell r="I222">
            <v>-0.9</v>
          </cell>
          <cell r="N222">
            <v>25000</v>
          </cell>
          <cell r="O222">
            <v>97000</v>
          </cell>
          <cell r="P222">
            <v>0</v>
          </cell>
          <cell r="Q222">
            <v>0</v>
          </cell>
          <cell r="R222">
            <v>0</v>
          </cell>
          <cell r="S222">
            <v>122000</v>
          </cell>
          <cell r="T222">
            <v>79021.58</v>
          </cell>
          <cell r="U222">
            <v>0</v>
          </cell>
          <cell r="V222">
            <v>338628.93</v>
          </cell>
          <cell r="W222">
            <v>338628.93</v>
          </cell>
          <cell r="X222">
            <v>-9575.4599999999991</v>
          </cell>
          <cell r="Y222">
            <v>0</v>
          </cell>
          <cell r="Z222">
            <v>0</v>
          </cell>
          <cell r="AA222">
            <v>-9575.4599999999991</v>
          </cell>
          <cell r="AB222">
            <v>614.54000000000087</v>
          </cell>
          <cell r="AC222">
            <v>0</v>
          </cell>
          <cell r="AF222">
            <v>68831.58</v>
          </cell>
        </row>
        <row r="223">
          <cell r="C223">
            <v>0</v>
          </cell>
          <cell r="D223" t="str">
            <v>454443</v>
          </cell>
          <cell r="E223">
            <v>0</v>
          </cell>
          <cell r="F223">
            <v>0</v>
          </cell>
          <cell r="I223">
            <v>0</v>
          </cell>
          <cell r="N223">
            <v>0</v>
          </cell>
          <cell r="O223">
            <v>0</v>
          </cell>
          <cell r="P223">
            <v>0</v>
          </cell>
          <cell r="Q223">
            <v>0</v>
          </cell>
          <cell r="R223">
            <v>0</v>
          </cell>
          <cell r="S223">
            <v>0</v>
          </cell>
          <cell r="T223">
            <v>5566.01</v>
          </cell>
          <cell r="U223">
            <v>0</v>
          </cell>
          <cell r="V223">
            <v>0</v>
          </cell>
          <cell r="W223">
            <v>0</v>
          </cell>
          <cell r="X223">
            <v>0</v>
          </cell>
          <cell r="Y223">
            <v>0</v>
          </cell>
          <cell r="Z223">
            <v>0</v>
          </cell>
          <cell r="AA223">
            <v>0</v>
          </cell>
          <cell r="AB223">
            <v>0</v>
          </cell>
          <cell r="AC223">
            <v>0</v>
          </cell>
          <cell r="AF223">
            <v>5566.01</v>
          </cell>
        </row>
        <row r="224">
          <cell r="C224">
            <v>0</v>
          </cell>
          <cell r="D224" t="str">
            <v>454444</v>
          </cell>
          <cell r="E224">
            <v>0</v>
          </cell>
          <cell r="F224">
            <v>0</v>
          </cell>
          <cell r="I224">
            <v>0</v>
          </cell>
          <cell r="N224">
            <v>0</v>
          </cell>
          <cell r="O224">
            <v>0</v>
          </cell>
          <cell r="P224">
            <v>0</v>
          </cell>
          <cell r="Q224">
            <v>0</v>
          </cell>
          <cell r="R224">
            <v>0</v>
          </cell>
          <cell r="S224">
            <v>0</v>
          </cell>
          <cell r="T224">
            <v>2324312</v>
          </cell>
          <cell r="U224">
            <v>0</v>
          </cell>
          <cell r="V224">
            <v>0</v>
          </cell>
          <cell r="W224">
            <v>0</v>
          </cell>
          <cell r="X224">
            <v>0</v>
          </cell>
          <cell r="Y224">
            <v>0</v>
          </cell>
          <cell r="Z224">
            <v>0</v>
          </cell>
          <cell r="AA224">
            <v>0</v>
          </cell>
          <cell r="AB224">
            <v>0</v>
          </cell>
          <cell r="AC224">
            <v>0</v>
          </cell>
          <cell r="AF224">
            <v>2324312</v>
          </cell>
        </row>
        <row r="225">
          <cell r="C225">
            <v>158000</v>
          </cell>
          <cell r="D225" t="str">
            <v>454446</v>
          </cell>
          <cell r="E225">
            <v>6121.13</v>
          </cell>
          <cell r="F225">
            <v>151878.87</v>
          </cell>
          <cell r="I225">
            <v>29478.46</v>
          </cell>
          <cell r="N225">
            <v>158000</v>
          </cell>
          <cell r="O225">
            <v>31000</v>
          </cell>
          <cell r="P225">
            <v>0</v>
          </cell>
          <cell r="Q225">
            <v>0</v>
          </cell>
          <cell r="R225">
            <v>0</v>
          </cell>
          <cell r="S225">
            <v>189000</v>
          </cell>
          <cell r="T225">
            <v>513084.44</v>
          </cell>
          <cell r="U225">
            <v>0</v>
          </cell>
          <cell r="V225">
            <v>82301.25</v>
          </cell>
          <cell r="W225">
            <v>82301.25</v>
          </cell>
          <cell r="X225">
            <v>0</v>
          </cell>
          <cell r="Y225">
            <v>0</v>
          </cell>
          <cell r="Z225">
            <v>0</v>
          </cell>
          <cell r="AA225">
            <v>0</v>
          </cell>
          <cell r="AB225">
            <v>6121.13</v>
          </cell>
          <cell r="AC225">
            <v>0</v>
          </cell>
          <cell r="AF225">
            <v>506963.31</v>
          </cell>
        </row>
        <row r="226">
          <cell r="C226">
            <v>204000</v>
          </cell>
          <cell r="D226" t="str">
            <v>A_SHEPARDWETLANDS364</v>
          </cell>
          <cell r="E226">
            <v>258223.3599999999</v>
          </cell>
          <cell r="F226">
            <v>-54223.359999999899</v>
          </cell>
          <cell r="I226">
            <v>89378.11</v>
          </cell>
          <cell r="N226">
            <v>204000</v>
          </cell>
          <cell r="O226">
            <v>128000</v>
          </cell>
          <cell r="P226">
            <v>0</v>
          </cell>
          <cell r="Q226">
            <v>0</v>
          </cell>
          <cell r="R226">
            <v>0</v>
          </cell>
          <cell r="S226">
            <v>332000</v>
          </cell>
          <cell r="T226">
            <v>3237097.6199999996</v>
          </cell>
          <cell r="U226">
            <v>0</v>
          </cell>
          <cell r="V226">
            <v>863868.12</v>
          </cell>
          <cell r="W226">
            <v>863868.12</v>
          </cell>
          <cell r="X226">
            <v>-27626.959999999999</v>
          </cell>
          <cell r="Y226">
            <v>0</v>
          </cell>
          <cell r="Z226">
            <v>0</v>
          </cell>
          <cell r="AA226">
            <v>-27626.959999999999</v>
          </cell>
          <cell r="AB226">
            <v>230596.39999999991</v>
          </cell>
          <cell r="AC226">
            <v>0</v>
          </cell>
          <cell r="AF226">
            <v>2978874.26</v>
          </cell>
        </row>
        <row r="227">
          <cell r="C227">
            <v>20661000</v>
          </cell>
          <cell r="D227" t="str">
            <v>A_P897</v>
          </cell>
          <cell r="E227">
            <v>10523489.930000002</v>
          </cell>
          <cell r="F227">
            <v>10137510.069999998</v>
          </cell>
          <cell r="I227">
            <v>3353368.65</v>
          </cell>
          <cell r="N227">
            <v>20661000</v>
          </cell>
          <cell r="O227">
            <v>28857000</v>
          </cell>
          <cell r="P227">
            <v>0</v>
          </cell>
          <cell r="Q227">
            <v>0</v>
          </cell>
          <cell r="R227">
            <v>0</v>
          </cell>
          <cell r="S227">
            <v>49518000</v>
          </cell>
          <cell r="T227">
            <v>30477600.34</v>
          </cell>
          <cell r="U227">
            <v>0</v>
          </cell>
          <cell r="V227">
            <v>13028913.07</v>
          </cell>
          <cell r="W227">
            <v>13028913.07</v>
          </cell>
          <cell r="X227">
            <v>-7712413.4000000004</v>
          </cell>
          <cell r="Y227">
            <v>0</v>
          </cell>
          <cell r="Z227">
            <v>5063815.0599999996</v>
          </cell>
          <cell r="AA227">
            <v>-2648598.3400000008</v>
          </cell>
          <cell r="AB227">
            <v>7874891.5900000008</v>
          </cell>
          <cell r="AC227">
            <v>0</v>
          </cell>
          <cell r="AF227">
            <v>19954110.409999996</v>
          </cell>
        </row>
        <row r="228">
          <cell r="C228">
            <v>10000</v>
          </cell>
          <cell r="D228" t="str">
            <v>453400</v>
          </cell>
          <cell r="E228">
            <v>9484.98</v>
          </cell>
          <cell r="F228">
            <v>515.02000000000044</v>
          </cell>
          <cell r="I228">
            <v>9484.98</v>
          </cell>
          <cell r="N228">
            <v>10000</v>
          </cell>
          <cell r="O228">
            <v>11000</v>
          </cell>
          <cell r="P228">
            <v>0</v>
          </cell>
          <cell r="Q228">
            <v>0</v>
          </cell>
          <cell r="R228">
            <v>0</v>
          </cell>
          <cell r="S228">
            <v>21000</v>
          </cell>
          <cell r="T228">
            <v>13447.98</v>
          </cell>
          <cell r="U228">
            <v>0</v>
          </cell>
          <cell r="V228">
            <v>463</v>
          </cell>
          <cell r="W228">
            <v>463</v>
          </cell>
          <cell r="X228">
            <v>0</v>
          </cell>
          <cell r="Y228">
            <v>0</v>
          </cell>
          <cell r="Z228">
            <v>0</v>
          </cell>
          <cell r="AA228">
            <v>0</v>
          </cell>
          <cell r="AB228">
            <v>9484.98</v>
          </cell>
          <cell r="AC228">
            <v>0</v>
          </cell>
          <cell r="AF228">
            <v>3963</v>
          </cell>
        </row>
        <row r="229">
          <cell r="C229">
            <v>61000</v>
          </cell>
          <cell r="D229" t="str">
            <v>453402</v>
          </cell>
          <cell r="E229">
            <v>9210.77</v>
          </cell>
          <cell r="F229">
            <v>51789.229999999996</v>
          </cell>
          <cell r="I229">
            <v>-0.23</v>
          </cell>
          <cell r="N229">
            <v>61000</v>
          </cell>
          <cell r="O229">
            <v>56000</v>
          </cell>
          <cell r="P229">
            <v>0</v>
          </cell>
          <cell r="Q229">
            <v>0</v>
          </cell>
          <cell r="R229">
            <v>0</v>
          </cell>
          <cell r="S229">
            <v>117000</v>
          </cell>
          <cell r="T229">
            <v>9210.77</v>
          </cell>
          <cell r="U229">
            <v>0</v>
          </cell>
          <cell r="V229">
            <v>0</v>
          </cell>
          <cell r="W229">
            <v>0</v>
          </cell>
          <cell r="X229">
            <v>0</v>
          </cell>
          <cell r="Y229">
            <v>0</v>
          </cell>
          <cell r="Z229">
            <v>0</v>
          </cell>
          <cell r="AA229">
            <v>0</v>
          </cell>
          <cell r="AB229">
            <v>9210.77</v>
          </cell>
          <cell r="AC229">
            <v>0</v>
          </cell>
          <cell r="AF229">
            <v>0</v>
          </cell>
        </row>
        <row r="230">
          <cell r="C230">
            <v>211000</v>
          </cell>
          <cell r="D230" t="str">
            <v>453403</v>
          </cell>
          <cell r="E230">
            <v>52756.83</v>
          </cell>
          <cell r="F230">
            <v>158243.16999999998</v>
          </cell>
          <cell r="I230">
            <v>50319.520000000004</v>
          </cell>
          <cell r="N230">
            <v>211000</v>
          </cell>
          <cell r="O230">
            <v>805000</v>
          </cell>
          <cell r="P230">
            <v>0</v>
          </cell>
          <cell r="Q230">
            <v>0</v>
          </cell>
          <cell r="R230">
            <v>0</v>
          </cell>
          <cell r="S230">
            <v>1016000</v>
          </cell>
          <cell r="T230">
            <v>172345.5</v>
          </cell>
          <cell r="U230">
            <v>0</v>
          </cell>
          <cell r="V230">
            <v>11190</v>
          </cell>
          <cell r="W230">
            <v>11190</v>
          </cell>
          <cell r="X230">
            <v>0</v>
          </cell>
          <cell r="Y230">
            <v>0</v>
          </cell>
          <cell r="Z230">
            <v>0</v>
          </cell>
          <cell r="AA230">
            <v>0</v>
          </cell>
          <cell r="AB230">
            <v>52756.83</v>
          </cell>
          <cell r="AC230">
            <v>0</v>
          </cell>
          <cell r="AF230">
            <v>119588.67</v>
          </cell>
        </row>
        <row r="231">
          <cell r="C231">
            <v>0</v>
          </cell>
          <cell r="D231" t="str">
            <v>453404</v>
          </cell>
          <cell r="E231">
            <v>0</v>
          </cell>
          <cell r="F231">
            <v>0</v>
          </cell>
          <cell r="I231">
            <v>0</v>
          </cell>
          <cell r="N231">
            <v>0</v>
          </cell>
          <cell r="O231">
            <v>167000</v>
          </cell>
          <cell r="P231">
            <v>0</v>
          </cell>
          <cell r="Q231">
            <v>0</v>
          </cell>
          <cell r="R231">
            <v>0</v>
          </cell>
          <cell r="S231">
            <v>167000</v>
          </cell>
          <cell r="T231">
            <v>0</v>
          </cell>
          <cell r="U231">
            <v>0</v>
          </cell>
          <cell r="V231">
            <v>0</v>
          </cell>
          <cell r="W231">
            <v>0</v>
          </cell>
          <cell r="X231">
            <v>0</v>
          </cell>
          <cell r="Y231">
            <v>0</v>
          </cell>
          <cell r="Z231">
            <v>0</v>
          </cell>
          <cell r="AA231">
            <v>0</v>
          </cell>
          <cell r="AB231">
            <v>0</v>
          </cell>
          <cell r="AC231">
            <v>0</v>
          </cell>
          <cell r="AF231">
            <v>0</v>
          </cell>
        </row>
        <row r="232">
          <cell r="C232">
            <v>489000</v>
          </cell>
          <cell r="D232" t="str">
            <v>453450</v>
          </cell>
          <cell r="E232">
            <v>23064.7</v>
          </cell>
          <cell r="F232">
            <v>465935.3</v>
          </cell>
          <cell r="I232">
            <v>16347.15</v>
          </cell>
          <cell r="N232">
            <v>489000</v>
          </cell>
          <cell r="O232">
            <v>224000</v>
          </cell>
          <cell r="P232">
            <v>0</v>
          </cell>
          <cell r="Q232">
            <v>0</v>
          </cell>
          <cell r="R232">
            <v>0</v>
          </cell>
          <cell r="S232">
            <v>713000</v>
          </cell>
          <cell r="T232">
            <v>145112.80000000002</v>
          </cell>
          <cell r="U232">
            <v>0</v>
          </cell>
          <cell r="V232">
            <v>180282</v>
          </cell>
          <cell r="W232">
            <v>180282</v>
          </cell>
          <cell r="X232">
            <v>0</v>
          </cell>
          <cell r="Y232">
            <v>0</v>
          </cell>
          <cell r="Z232">
            <v>0</v>
          </cell>
          <cell r="AA232">
            <v>0</v>
          </cell>
          <cell r="AB232">
            <v>23064.7</v>
          </cell>
          <cell r="AC232">
            <v>0</v>
          </cell>
          <cell r="AF232">
            <v>122048.10000000002</v>
          </cell>
        </row>
        <row r="233">
          <cell r="C233">
            <v>771000</v>
          </cell>
          <cell r="D233" t="str">
            <v>A_STRM MONITR EQ 436</v>
          </cell>
          <cell r="E233">
            <v>94517.28</v>
          </cell>
          <cell r="F233">
            <v>676482.72</v>
          </cell>
          <cell r="I233">
            <v>76151.42</v>
          </cell>
          <cell r="N233">
            <v>771000</v>
          </cell>
          <cell r="O233">
            <v>1263000</v>
          </cell>
          <cell r="P233">
            <v>0</v>
          </cell>
          <cell r="Q233">
            <v>0</v>
          </cell>
          <cell r="R233">
            <v>0</v>
          </cell>
          <cell r="S233">
            <v>2034000</v>
          </cell>
          <cell r="T233">
            <v>340117.05000000005</v>
          </cell>
          <cell r="U233">
            <v>0</v>
          </cell>
          <cell r="V233">
            <v>191935</v>
          </cell>
          <cell r="W233">
            <v>191935</v>
          </cell>
          <cell r="X233">
            <v>0</v>
          </cell>
          <cell r="Y233">
            <v>0</v>
          </cell>
          <cell r="Z233">
            <v>0</v>
          </cell>
          <cell r="AA233">
            <v>0</v>
          </cell>
          <cell r="AB233">
            <v>94517.28</v>
          </cell>
          <cell r="AC233">
            <v>0</v>
          </cell>
          <cell r="AF233">
            <v>245599.77000000005</v>
          </cell>
        </row>
        <row r="234">
          <cell r="C234">
            <v>771000</v>
          </cell>
          <cell r="D234" t="str">
            <v>A_P898</v>
          </cell>
          <cell r="E234">
            <v>94517.28</v>
          </cell>
          <cell r="F234">
            <v>676482.72</v>
          </cell>
          <cell r="I234">
            <v>76151.42</v>
          </cell>
          <cell r="N234">
            <v>771000</v>
          </cell>
          <cell r="O234">
            <v>1263000</v>
          </cell>
          <cell r="P234">
            <v>0</v>
          </cell>
          <cell r="Q234">
            <v>0</v>
          </cell>
          <cell r="R234">
            <v>0</v>
          </cell>
          <cell r="S234">
            <v>2034000</v>
          </cell>
          <cell r="T234">
            <v>340117.05000000005</v>
          </cell>
          <cell r="U234">
            <v>0</v>
          </cell>
          <cell r="V234">
            <v>191935</v>
          </cell>
          <cell r="W234">
            <v>191935</v>
          </cell>
          <cell r="X234">
            <v>0</v>
          </cell>
          <cell r="Y234">
            <v>0</v>
          </cell>
          <cell r="Z234">
            <v>0</v>
          </cell>
          <cell r="AA234">
            <v>0</v>
          </cell>
          <cell r="AB234">
            <v>94517.28</v>
          </cell>
          <cell r="AC234">
            <v>0</v>
          </cell>
          <cell r="AF234">
            <v>245599.77000000005</v>
          </cell>
        </row>
        <row r="235">
          <cell r="C235">
            <v>0</v>
          </cell>
          <cell r="D235" t="str">
            <v>454498</v>
          </cell>
          <cell r="E235">
            <v>0</v>
          </cell>
          <cell r="F235">
            <v>0</v>
          </cell>
          <cell r="I235">
            <v>0</v>
          </cell>
          <cell r="N235">
            <v>0</v>
          </cell>
          <cell r="O235">
            <v>0</v>
          </cell>
          <cell r="P235">
            <v>0</v>
          </cell>
          <cell r="Q235">
            <v>0</v>
          </cell>
          <cell r="R235">
            <v>0</v>
          </cell>
          <cell r="S235">
            <v>0</v>
          </cell>
          <cell r="T235">
            <v>0</v>
          </cell>
          <cell r="U235">
            <v>0</v>
          </cell>
          <cell r="V235">
            <v>0</v>
          </cell>
          <cell r="W235">
            <v>0</v>
          </cell>
          <cell r="X235">
            <v>0</v>
          </cell>
          <cell r="Y235">
            <v>0</v>
          </cell>
          <cell r="Z235">
            <v>5127591.9189999998</v>
          </cell>
          <cell r="AA235">
            <v>5127591.9189999998</v>
          </cell>
          <cell r="AB235">
            <v>5127591.9189999998</v>
          </cell>
          <cell r="AC235">
            <v>24034540.806000002</v>
          </cell>
          <cell r="AF235">
            <v>0</v>
          </cell>
        </row>
        <row r="236">
          <cell r="C236">
            <v>21432000</v>
          </cell>
          <cell r="D236" t="str">
            <v>A_C_DRAINAGE</v>
          </cell>
          <cell r="E236">
            <v>10618007.210000001</v>
          </cell>
          <cell r="F236">
            <v>10813992.789999999</v>
          </cell>
          <cell r="I236">
            <v>3429520.0699999994</v>
          </cell>
          <cell r="N236">
            <v>21432000</v>
          </cell>
          <cell r="O236">
            <v>30120000</v>
          </cell>
          <cell r="P236">
            <v>0</v>
          </cell>
          <cell r="Q236">
            <v>0</v>
          </cell>
          <cell r="R236">
            <v>0</v>
          </cell>
          <cell r="S236">
            <v>51552000</v>
          </cell>
          <cell r="T236">
            <v>30817717.390000001</v>
          </cell>
          <cell r="U236">
            <v>0</v>
          </cell>
          <cell r="V236">
            <v>13220848.07</v>
          </cell>
          <cell r="W236">
            <v>13220848.07</v>
          </cell>
          <cell r="X236">
            <v>-7712413.4000000004</v>
          </cell>
          <cell r="Y236">
            <v>0</v>
          </cell>
          <cell r="Z236">
            <v>10191406.978999998</v>
          </cell>
          <cell r="AA236">
            <v>2478993.578999998</v>
          </cell>
          <cell r="AB236">
            <v>13097000.788999999</v>
          </cell>
          <cell r="AC236">
            <v>24034540.806000002</v>
          </cell>
          <cell r="AF236">
            <v>20199710.18</v>
          </cell>
        </row>
        <row r="237">
          <cell r="C237">
            <v>21432000</v>
          </cell>
          <cell r="D237" t="str">
            <v>A_DRAINAGE</v>
          </cell>
          <cell r="E237">
            <v>10618007.210000001</v>
          </cell>
          <cell r="F237">
            <v>10813992.789999999</v>
          </cell>
          <cell r="I237">
            <v>3429520.0699999994</v>
          </cell>
          <cell r="N237">
            <v>21432000</v>
          </cell>
          <cell r="O237">
            <v>30120000</v>
          </cell>
          <cell r="P237">
            <v>0</v>
          </cell>
          <cell r="Q237">
            <v>0</v>
          </cell>
          <cell r="R237">
            <v>0</v>
          </cell>
          <cell r="S237">
            <v>51552000</v>
          </cell>
          <cell r="T237">
            <v>30817717.390000001</v>
          </cell>
          <cell r="U237">
            <v>0</v>
          </cell>
          <cell r="V237">
            <v>13220848.07</v>
          </cell>
          <cell r="W237">
            <v>13220848.07</v>
          </cell>
          <cell r="X237">
            <v>-7712413.4000000004</v>
          </cell>
          <cell r="Y237">
            <v>0</v>
          </cell>
          <cell r="Z237">
            <v>10191406.978999998</v>
          </cell>
          <cell r="AA237">
            <v>2478993.578999998</v>
          </cell>
          <cell r="AB237">
            <v>13097000.788999999</v>
          </cell>
          <cell r="AC237">
            <v>24034540.806000002</v>
          </cell>
          <cell r="AF237">
            <v>20199710.18</v>
          </cell>
        </row>
        <row r="238">
          <cell r="C238">
            <v>0</v>
          </cell>
          <cell r="D238" t="str">
            <v>455760</v>
          </cell>
          <cell r="E238">
            <v>0</v>
          </cell>
          <cell r="F238">
            <v>0</v>
          </cell>
          <cell r="I238">
            <v>-8625.2100000000009</v>
          </cell>
          <cell r="N238">
            <v>0</v>
          </cell>
          <cell r="O238">
            <v>0</v>
          </cell>
          <cell r="P238">
            <v>0</v>
          </cell>
          <cell r="Q238">
            <v>0</v>
          </cell>
          <cell r="R238">
            <v>0</v>
          </cell>
          <cell r="S238">
            <v>0</v>
          </cell>
          <cell r="T238">
            <v>85614.7</v>
          </cell>
          <cell r="U238">
            <v>0</v>
          </cell>
          <cell r="V238">
            <v>277357.92</v>
          </cell>
          <cell r="W238">
            <v>277357.92</v>
          </cell>
          <cell r="X238">
            <v>0</v>
          </cell>
          <cell r="Y238">
            <v>0</v>
          </cell>
          <cell r="Z238">
            <v>0</v>
          </cell>
          <cell r="AA238">
            <v>0</v>
          </cell>
          <cell r="AB238">
            <v>0</v>
          </cell>
          <cell r="AC238">
            <v>0</v>
          </cell>
          <cell r="AF238">
            <v>85614.7</v>
          </cell>
        </row>
        <row r="239">
          <cell r="C239">
            <v>1284000</v>
          </cell>
          <cell r="D239" t="str">
            <v>455770</v>
          </cell>
          <cell r="E239">
            <v>15530.52</v>
          </cell>
          <cell r="F239">
            <v>1268469.48</v>
          </cell>
          <cell r="I239">
            <v>658.89</v>
          </cell>
          <cell r="N239">
            <v>1284000</v>
          </cell>
          <cell r="O239">
            <v>0</v>
          </cell>
          <cell r="P239">
            <v>0</v>
          </cell>
          <cell r="Q239">
            <v>0</v>
          </cell>
          <cell r="R239">
            <v>0</v>
          </cell>
          <cell r="S239">
            <v>1284000</v>
          </cell>
          <cell r="T239">
            <v>872370.67</v>
          </cell>
          <cell r="U239">
            <v>0</v>
          </cell>
          <cell r="V239">
            <v>1944325.15</v>
          </cell>
          <cell r="W239">
            <v>1944325.15</v>
          </cell>
          <cell r="X239">
            <v>0</v>
          </cell>
          <cell r="Y239">
            <v>0</v>
          </cell>
          <cell r="Z239">
            <v>18756.43</v>
          </cell>
          <cell r="AA239">
            <v>18756.43</v>
          </cell>
          <cell r="AB239">
            <v>34286.949999999997</v>
          </cell>
          <cell r="AC239">
            <v>0</v>
          </cell>
          <cell r="AF239">
            <v>856840.15</v>
          </cell>
        </row>
        <row r="240">
          <cell r="C240">
            <v>0</v>
          </cell>
          <cell r="D240" t="str">
            <v>455780</v>
          </cell>
          <cell r="E240">
            <v>82878.63</v>
          </cell>
          <cell r="F240">
            <v>-82878.63</v>
          </cell>
          <cell r="I240">
            <v>-44210.36</v>
          </cell>
          <cell r="N240">
            <v>0</v>
          </cell>
          <cell r="O240">
            <v>0</v>
          </cell>
          <cell r="P240">
            <v>0</v>
          </cell>
          <cell r="Q240">
            <v>0</v>
          </cell>
          <cell r="R240">
            <v>0</v>
          </cell>
          <cell r="S240">
            <v>0</v>
          </cell>
          <cell r="T240">
            <v>123965.17</v>
          </cell>
          <cell r="U240">
            <v>0</v>
          </cell>
          <cell r="V240">
            <v>15390.550000000001</v>
          </cell>
          <cell r="W240">
            <v>15390.550000000001</v>
          </cell>
          <cell r="X240">
            <v>-82477.06</v>
          </cell>
          <cell r="Y240">
            <v>0</v>
          </cell>
          <cell r="Z240">
            <v>0</v>
          </cell>
          <cell r="AA240">
            <v>-82477.06</v>
          </cell>
          <cell r="AB240">
            <v>401.57000000000698</v>
          </cell>
          <cell r="AC240">
            <v>0</v>
          </cell>
          <cell r="AF240">
            <v>41086.539999999994</v>
          </cell>
        </row>
        <row r="241">
          <cell r="C241">
            <v>1284000</v>
          </cell>
          <cell r="D241" t="str">
            <v>A_PINE CREEK TRT 589</v>
          </cell>
          <cell r="E241">
            <v>98409.150000000009</v>
          </cell>
          <cell r="F241">
            <v>1185590.8500000001</v>
          </cell>
          <cell r="I241">
            <v>-52176.68</v>
          </cell>
          <cell r="N241">
            <v>1284000</v>
          </cell>
          <cell r="O241">
            <v>0</v>
          </cell>
          <cell r="P241">
            <v>0</v>
          </cell>
          <cell r="Q241">
            <v>0</v>
          </cell>
          <cell r="R241">
            <v>0</v>
          </cell>
          <cell r="S241">
            <v>1284000</v>
          </cell>
          <cell r="T241">
            <v>1081950.54</v>
          </cell>
          <cell r="U241">
            <v>0</v>
          </cell>
          <cell r="V241">
            <v>2237073.62</v>
          </cell>
          <cell r="W241">
            <v>2237073.62</v>
          </cell>
          <cell r="X241">
            <v>-82477.06</v>
          </cell>
          <cell r="Y241">
            <v>0</v>
          </cell>
          <cell r="Z241">
            <v>18756.43</v>
          </cell>
          <cell r="AA241">
            <v>-63720.63</v>
          </cell>
          <cell r="AB241">
            <v>34688.520000000011</v>
          </cell>
          <cell r="AC241">
            <v>0</v>
          </cell>
          <cell r="AF241">
            <v>983541.39</v>
          </cell>
        </row>
        <row r="242">
          <cell r="C242">
            <v>0</v>
          </cell>
          <cell r="D242" t="str">
            <v>A_PLANT ENERGY UT574</v>
          </cell>
          <cell r="E242">
            <v>0</v>
          </cell>
          <cell r="F242">
            <v>0</v>
          </cell>
          <cell r="I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F242">
            <v>0</v>
          </cell>
        </row>
        <row r="243">
          <cell r="C243">
            <v>0</v>
          </cell>
          <cell r="D243" t="str">
            <v>454700</v>
          </cell>
          <cell r="E243">
            <v>0</v>
          </cell>
          <cell r="F243">
            <v>0</v>
          </cell>
          <cell r="I243">
            <v>0</v>
          </cell>
          <cell r="N243">
            <v>0</v>
          </cell>
          <cell r="O243">
            <v>0</v>
          </cell>
          <cell r="P243">
            <v>0</v>
          </cell>
          <cell r="Q243">
            <v>0</v>
          </cell>
          <cell r="R243">
            <v>0</v>
          </cell>
          <cell r="S243">
            <v>0</v>
          </cell>
          <cell r="T243">
            <v>0</v>
          </cell>
          <cell r="U243">
            <v>0</v>
          </cell>
          <cell r="V243">
            <v>4500</v>
          </cell>
          <cell r="W243">
            <v>4500</v>
          </cell>
          <cell r="X243">
            <v>0</v>
          </cell>
          <cell r="Y243">
            <v>0</v>
          </cell>
          <cell r="Z243">
            <v>0</v>
          </cell>
          <cell r="AA243">
            <v>0</v>
          </cell>
          <cell r="AB243">
            <v>0</v>
          </cell>
          <cell r="AC243">
            <v>0</v>
          </cell>
          <cell r="AF243">
            <v>0</v>
          </cell>
        </row>
        <row r="244">
          <cell r="C244">
            <v>1583000</v>
          </cell>
          <cell r="D244" t="str">
            <v>454705</v>
          </cell>
          <cell r="E244">
            <v>92637.08</v>
          </cell>
          <cell r="F244">
            <v>1490362.92</v>
          </cell>
          <cell r="I244">
            <v>16516.12</v>
          </cell>
          <cell r="N244">
            <v>1583000</v>
          </cell>
          <cell r="O244">
            <v>583000</v>
          </cell>
          <cell r="P244">
            <v>0</v>
          </cell>
          <cell r="Q244">
            <v>0</v>
          </cell>
          <cell r="R244">
            <v>0</v>
          </cell>
          <cell r="S244">
            <v>2166000</v>
          </cell>
          <cell r="T244">
            <v>514033.19</v>
          </cell>
          <cell r="U244">
            <v>0</v>
          </cell>
          <cell r="V244">
            <v>14705</v>
          </cell>
          <cell r="W244">
            <v>14705</v>
          </cell>
          <cell r="X244">
            <v>-71010.67</v>
          </cell>
          <cell r="Y244">
            <v>0</v>
          </cell>
          <cell r="Z244">
            <v>0</v>
          </cell>
          <cell r="AA244">
            <v>-71010.67</v>
          </cell>
          <cell r="AB244">
            <v>21626.410000000003</v>
          </cell>
          <cell r="AC244">
            <v>0</v>
          </cell>
          <cell r="AF244">
            <v>421396.11</v>
          </cell>
        </row>
        <row r="245">
          <cell r="C245">
            <v>1320000</v>
          </cell>
          <cell r="D245" t="str">
            <v>455050</v>
          </cell>
          <cell r="E245">
            <v>448860.26</v>
          </cell>
          <cell r="F245">
            <v>871139.74</v>
          </cell>
          <cell r="I245">
            <v>127872.19</v>
          </cell>
          <cell r="N245">
            <v>1320000</v>
          </cell>
          <cell r="O245">
            <v>0</v>
          </cell>
          <cell r="P245">
            <v>0</v>
          </cell>
          <cell r="Q245">
            <v>0</v>
          </cell>
          <cell r="R245">
            <v>0</v>
          </cell>
          <cell r="S245">
            <v>1320000</v>
          </cell>
          <cell r="T245">
            <v>512642.77</v>
          </cell>
          <cell r="U245">
            <v>0</v>
          </cell>
          <cell r="V245">
            <v>198443.33000000002</v>
          </cell>
          <cell r="W245">
            <v>198443.33000000002</v>
          </cell>
          <cell r="X245">
            <v>-159278.85</v>
          </cell>
          <cell r="Y245">
            <v>0</v>
          </cell>
          <cell r="Z245">
            <v>0</v>
          </cell>
          <cell r="AA245">
            <v>-159278.85</v>
          </cell>
          <cell r="AB245">
            <v>289581.41000000003</v>
          </cell>
          <cell r="AC245">
            <v>0</v>
          </cell>
          <cell r="AF245">
            <v>63782.510000000009</v>
          </cell>
        </row>
        <row r="246">
          <cell r="C246">
            <v>755000</v>
          </cell>
          <cell r="D246" t="str">
            <v>455051</v>
          </cell>
          <cell r="E246">
            <v>688005.45</v>
          </cell>
          <cell r="F246">
            <v>66994.550000000047</v>
          </cell>
          <cell r="I246">
            <v>466518.83</v>
          </cell>
          <cell r="N246">
            <v>755000</v>
          </cell>
          <cell r="O246">
            <v>784000</v>
          </cell>
          <cell r="P246">
            <v>0</v>
          </cell>
          <cell r="Q246">
            <v>0</v>
          </cell>
          <cell r="R246">
            <v>0</v>
          </cell>
          <cell r="S246">
            <v>1539000</v>
          </cell>
          <cell r="T246">
            <v>1332496.3</v>
          </cell>
          <cell r="U246">
            <v>0</v>
          </cell>
          <cell r="V246">
            <v>349169.67</v>
          </cell>
          <cell r="W246">
            <v>349169.67</v>
          </cell>
          <cell r="X246">
            <v>-210306.43000000002</v>
          </cell>
          <cell r="Y246">
            <v>0</v>
          </cell>
          <cell r="Z246">
            <v>0</v>
          </cell>
          <cell r="AA246">
            <v>-210306.43000000002</v>
          </cell>
          <cell r="AB246">
            <v>477699.0199999999</v>
          </cell>
          <cell r="AC246">
            <v>0</v>
          </cell>
          <cell r="AF246">
            <v>644490.85000000009</v>
          </cell>
        </row>
        <row r="247">
          <cell r="C247">
            <v>0</v>
          </cell>
          <cell r="D247" t="str">
            <v>455052</v>
          </cell>
          <cell r="E247">
            <v>0</v>
          </cell>
          <cell r="F247">
            <v>0</v>
          </cell>
          <cell r="I247">
            <v>0</v>
          </cell>
          <cell r="N247">
            <v>0</v>
          </cell>
          <cell r="O247">
            <v>0</v>
          </cell>
          <cell r="P247">
            <v>0</v>
          </cell>
          <cell r="Q247">
            <v>0</v>
          </cell>
          <cell r="R247">
            <v>0</v>
          </cell>
          <cell r="S247">
            <v>0</v>
          </cell>
          <cell r="T247">
            <v>0</v>
          </cell>
          <cell r="U247">
            <v>0</v>
          </cell>
          <cell r="V247">
            <v>0</v>
          </cell>
          <cell r="W247">
            <v>0</v>
          </cell>
          <cell r="X247">
            <v>0</v>
          </cell>
          <cell r="Y247">
            <v>0</v>
          </cell>
          <cell r="Z247">
            <v>107173.11</v>
          </cell>
          <cell r="AA247">
            <v>107173.11</v>
          </cell>
          <cell r="AB247">
            <v>107173.11</v>
          </cell>
          <cell r="AC247">
            <v>0</v>
          </cell>
          <cell r="AF247">
            <v>0</v>
          </cell>
        </row>
        <row r="248">
          <cell r="C248">
            <v>1000000</v>
          </cell>
          <cell r="D248" t="str">
            <v>455054</v>
          </cell>
          <cell r="E248">
            <v>571762.31000000006</v>
          </cell>
          <cell r="F248">
            <v>428237.68999999994</v>
          </cell>
          <cell r="I248">
            <v>337086.03</v>
          </cell>
          <cell r="N248">
            <v>1000000</v>
          </cell>
          <cell r="O248">
            <v>5328000</v>
          </cell>
          <cell r="P248">
            <v>0</v>
          </cell>
          <cell r="Q248">
            <v>0</v>
          </cell>
          <cell r="R248">
            <v>0</v>
          </cell>
          <cell r="S248">
            <v>6328000</v>
          </cell>
          <cell r="T248">
            <v>1261136.92</v>
          </cell>
          <cell r="U248">
            <v>0</v>
          </cell>
          <cell r="V248">
            <v>5528215.4800000004</v>
          </cell>
          <cell r="W248">
            <v>5528215.4800000004</v>
          </cell>
          <cell r="X248">
            <v>0</v>
          </cell>
          <cell r="Y248">
            <v>0</v>
          </cell>
          <cell r="Z248">
            <v>728117.36</v>
          </cell>
          <cell r="AA248">
            <v>728117.36</v>
          </cell>
          <cell r="AB248">
            <v>1299879.67</v>
          </cell>
          <cell r="AC248">
            <v>0</v>
          </cell>
          <cell r="AF248">
            <v>689374.60999999987</v>
          </cell>
        </row>
        <row r="249">
          <cell r="C249">
            <v>403000</v>
          </cell>
          <cell r="D249" t="str">
            <v>455055</v>
          </cell>
          <cell r="E249">
            <v>191567.79</v>
          </cell>
          <cell r="F249">
            <v>211432.21</v>
          </cell>
          <cell r="I249">
            <v>19641.580000000002</v>
          </cell>
          <cell r="N249">
            <v>403000</v>
          </cell>
          <cell r="O249">
            <v>0</v>
          </cell>
          <cell r="P249">
            <v>0</v>
          </cell>
          <cell r="Q249">
            <v>0</v>
          </cell>
          <cell r="R249">
            <v>0</v>
          </cell>
          <cell r="S249">
            <v>403000</v>
          </cell>
          <cell r="T249">
            <v>1412827.93</v>
          </cell>
          <cell r="U249">
            <v>0</v>
          </cell>
          <cell r="V249">
            <v>133503.66</v>
          </cell>
          <cell r="W249">
            <v>133503.66</v>
          </cell>
          <cell r="X249">
            <v>0</v>
          </cell>
          <cell r="Y249">
            <v>0</v>
          </cell>
          <cell r="Z249">
            <v>0</v>
          </cell>
          <cell r="AA249">
            <v>0</v>
          </cell>
          <cell r="AB249">
            <v>191567.79</v>
          </cell>
          <cell r="AC249">
            <v>0</v>
          </cell>
          <cell r="AF249">
            <v>1221260.1399999999</v>
          </cell>
        </row>
        <row r="250">
          <cell r="C250">
            <v>4197000</v>
          </cell>
          <cell r="D250" t="str">
            <v>455068</v>
          </cell>
          <cell r="E250">
            <v>701132.15</v>
          </cell>
          <cell r="F250">
            <v>3495867.85</v>
          </cell>
          <cell r="I250">
            <v>295126.53000000003</v>
          </cell>
          <cell r="N250">
            <v>4197000</v>
          </cell>
          <cell r="O250">
            <v>8053000</v>
          </cell>
          <cell r="P250">
            <v>0</v>
          </cell>
          <cell r="Q250">
            <v>0</v>
          </cell>
          <cell r="R250">
            <v>0</v>
          </cell>
          <cell r="S250">
            <v>12250000</v>
          </cell>
          <cell r="T250">
            <v>701132.15</v>
          </cell>
          <cell r="U250">
            <v>0</v>
          </cell>
          <cell r="V250">
            <v>1192725.1400000001</v>
          </cell>
          <cell r="W250">
            <v>1192725.1400000001</v>
          </cell>
          <cell r="X250">
            <v>0</v>
          </cell>
          <cell r="Y250">
            <v>0</v>
          </cell>
          <cell r="Z250">
            <v>0</v>
          </cell>
          <cell r="AA250">
            <v>0</v>
          </cell>
          <cell r="AB250">
            <v>701132.15</v>
          </cell>
          <cell r="AC250">
            <v>0</v>
          </cell>
          <cell r="AF250">
            <v>0</v>
          </cell>
        </row>
        <row r="251">
          <cell r="C251">
            <v>138000</v>
          </cell>
          <cell r="D251" t="str">
            <v>455069</v>
          </cell>
          <cell r="E251">
            <v>37739.040000000001</v>
          </cell>
          <cell r="F251">
            <v>100260.95999999999</v>
          </cell>
          <cell r="I251">
            <v>34020.04</v>
          </cell>
          <cell r="N251">
            <v>138000</v>
          </cell>
          <cell r="O251">
            <v>144000</v>
          </cell>
          <cell r="P251">
            <v>0</v>
          </cell>
          <cell r="Q251">
            <v>0</v>
          </cell>
          <cell r="R251">
            <v>0</v>
          </cell>
          <cell r="S251">
            <v>282000</v>
          </cell>
          <cell r="T251">
            <v>37739.040000000001</v>
          </cell>
          <cell r="U251">
            <v>0</v>
          </cell>
          <cell r="V251">
            <v>33159</v>
          </cell>
          <cell r="W251">
            <v>33159</v>
          </cell>
          <cell r="X251">
            <v>0</v>
          </cell>
          <cell r="Y251">
            <v>0</v>
          </cell>
          <cell r="Z251">
            <v>0</v>
          </cell>
          <cell r="AA251">
            <v>0</v>
          </cell>
          <cell r="AB251">
            <v>37739.040000000001</v>
          </cell>
          <cell r="AC251">
            <v>0</v>
          </cell>
          <cell r="AF251">
            <v>0</v>
          </cell>
        </row>
        <row r="252">
          <cell r="C252">
            <v>1030000</v>
          </cell>
          <cell r="D252" t="str">
            <v>455071</v>
          </cell>
          <cell r="E252">
            <v>238992.26</v>
          </cell>
          <cell r="F252">
            <v>791007.74</v>
          </cell>
          <cell r="I252">
            <v>81186.259999999995</v>
          </cell>
          <cell r="N252">
            <v>1030000</v>
          </cell>
          <cell r="O252">
            <v>1069000</v>
          </cell>
          <cell r="P252">
            <v>0</v>
          </cell>
          <cell r="Q252">
            <v>0</v>
          </cell>
          <cell r="R252">
            <v>0</v>
          </cell>
          <cell r="S252">
            <v>2099000</v>
          </cell>
          <cell r="T252">
            <v>570166.77</v>
          </cell>
          <cell r="U252">
            <v>0</v>
          </cell>
          <cell r="V252">
            <v>142655.88</v>
          </cell>
          <cell r="W252">
            <v>142655.88</v>
          </cell>
          <cell r="X252">
            <v>-178602.3</v>
          </cell>
          <cell r="Y252">
            <v>0</v>
          </cell>
          <cell r="Z252">
            <v>185218.33000000002</v>
          </cell>
          <cell r="AA252">
            <v>6616.0300000000279</v>
          </cell>
          <cell r="AB252">
            <v>245608.29000000004</v>
          </cell>
          <cell r="AC252">
            <v>0</v>
          </cell>
          <cell r="AF252">
            <v>331174.51</v>
          </cell>
        </row>
        <row r="253">
          <cell r="C253">
            <v>2991000</v>
          </cell>
          <cell r="D253" t="str">
            <v>455073</v>
          </cell>
          <cell r="E253">
            <v>3324827.01</v>
          </cell>
          <cell r="F253">
            <v>-333827.00999999978</v>
          </cell>
          <cell r="I253">
            <v>1397609.75</v>
          </cell>
          <cell r="N253">
            <v>2991000</v>
          </cell>
          <cell r="O253">
            <v>4057000</v>
          </cell>
          <cell r="P253">
            <v>0</v>
          </cell>
          <cell r="Q253">
            <v>0</v>
          </cell>
          <cell r="R253">
            <v>0</v>
          </cell>
          <cell r="S253">
            <v>7048000</v>
          </cell>
          <cell r="T253">
            <v>5746286.1500000004</v>
          </cell>
          <cell r="U253">
            <v>192500</v>
          </cell>
          <cell r="V253">
            <v>805977.92</v>
          </cell>
          <cell r="W253">
            <v>998477.92</v>
          </cell>
          <cell r="X253">
            <v>0</v>
          </cell>
          <cell r="Y253">
            <v>0</v>
          </cell>
          <cell r="Z253">
            <v>2199840.39</v>
          </cell>
          <cell r="AA253">
            <v>2199840.39</v>
          </cell>
          <cell r="AB253">
            <v>5524667.4000000004</v>
          </cell>
          <cell r="AC253">
            <v>0</v>
          </cell>
          <cell r="AF253">
            <v>2421459.1400000006</v>
          </cell>
        </row>
        <row r="254">
          <cell r="C254">
            <v>38268000</v>
          </cell>
          <cell r="D254" t="str">
            <v>455080</v>
          </cell>
          <cell r="E254">
            <v>37986944.080000006</v>
          </cell>
          <cell r="F254">
            <v>281055.91999999434</v>
          </cell>
          <cell r="I254">
            <v>5198552.45</v>
          </cell>
          <cell r="N254">
            <v>38268000</v>
          </cell>
          <cell r="O254">
            <v>17022000</v>
          </cell>
          <cell r="P254">
            <v>0</v>
          </cell>
          <cell r="Q254">
            <v>0</v>
          </cell>
          <cell r="R254">
            <v>0</v>
          </cell>
          <cell r="S254">
            <v>55290000</v>
          </cell>
          <cell r="T254">
            <v>59478608.450000003</v>
          </cell>
          <cell r="U254">
            <v>0</v>
          </cell>
          <cell r="V254">
            <v>16123559.77</v>
          </cell>
          <cell r="W254">
            <v>16123559.77</v>
          </cell>
          <cell r="X254">
            <v>0</v>
          </cell>
          <cell r="Y254">
            <v>0</v>
          </cell>
          <cell r="Z254">
            <v>26430199.829999998</v>
          </cell>
          <cell r="AA254">
            <v>26430199.829999998</v>
          </cell>
          <cell r="AB254">
            <v>64417143.910000004</v>
          </cell>
          <cell r="AC254">
            <v>0</v>
          </cell>
          <cell r="AF254">
            <v>21491664.369999997</v>
          </cell>
        </row>
        <row r="255">
          <cell r="C255">
            <v>2000000</v>
          </cell>
          <cell r="D255" t="str">
            <v>455081</v>
          </cell>
          <cell r="E255">
            <v>1649866.5</v>
          </cell>
          <cell r="F255">
            <v>350133.5</v>
          </cell>
          <cell r="I255">
            <v>624843.5</v>
          </cell>
          <cell r="N255">
            <v>2000000</v>
          </cell>
          <cell r="O255">
            <v>0</v>
          </cell>
          <cell r="P255">
            <v>0</v>
          </cell>
          <cell r="Q255">
            <v>0</v>
          </cell>
          <cell r="R255">
            <v>0</v>
          </cell>
          <cell r="S255">
            <v>2000000</v>
          </cell>
          <cell r="T255">
            <v>1711277.44</v>
          </cell>
          <cell r="U255">
            <v>0</v>
          </cell>
          <cell r="V255">
            <v>585000</v>
          </cell>
          <cell r="W255">
            <v>585000</v>
          </cell>
          <cell r="X255">
            <v>0</v>
          </cell>
          <cell r="Y255">
            <v>0</v>
          </cell>
          <cell r="Z255">
            <v>57380.130000000005</v>
          </cell>
          <cell r="AA255">
            <v>57380.130000000005</v>
          </cell>
          <cell r="AB255">
            <v>1707246.63</v>
          </cell>
          <cell r="AC255">
            <v>0</v>
          </cell>
          <cell r="AF255">
            <v>61410.939999999944</v>
          </cell>
        </row>
        <row r="256">
          <cell r="C256">
            <v>11500000</v>
          </cell>
          <cell r="D256" t="str">
            <v>455082</v>
          </cell>
          <cell r="E256">
            <v>7363178.8800000008</v>
          </cell>
          <cell r="F256">
            <v>4136821.1199999992</v>
          </cell>
          <cell r="I256">
            <v>4898098.8499999996</v>
          </cell>
          <cell r="N256">
            <v>11500000</v>
          </cell>
          <cell r="O256">
            <v>0</v>
          </cell>
          <cell r="P256">
            <v>0</v>
          </cell>
          <cell r="Q256">
            <v>0</v>
          </cell>
          <cell r="R256">
            <v>0</v>
          </cell>
          <cell r="S256">
            <v>11500000</v>
          </cell>
          <cell r="T256">
            <v>8313750.54</v>
          </cell>
          <cell r="U256">
            <v>0</v>
          </cell>
          <cell r="V256">
            <v>2038556.42</v>
          </cell>
          <cell r="W256">
            <v>2038556.42</v>
          </cell>
          <cell r="X256">
            <v>0</v>
          </cell>
          <cell r="Y256">
            <v>0</v>
          </cell>
          <cell r="Z256">
            <v>1060023.08</v>
          </cell>
          <cell r="AA256">
            <v>1060023.08</v>
          </cell>
          <cell r="AB256">
            <v>8423201.9600000009</v>
          </cell>
          <cell r="AC256">
            <v>0</v>
          </cell>
          <cell r="AF256">
            <v>950571.65999999922</v>
          </cell>
        </row>
        <row r="257">
          <cell r="C257">
            <v>2941000</v>
          </cell>
          <cell r="D257" t="str">
            <v>455086</v>
          </cell>
          <cell r="E257">
            <v>485294.65</v>
          </cell>
          <cell r="F257">
            <v>2455705.35</v>
          </cell>
          <cell r="I257">
            <v>36878.83</v>
          </cell>
          <cell r="N257">
            <v>2941000</v>
          </cell>
          <cell r="O257">
            <v>1960000</v>
          </cell>
          <cell r="P257">
            <v>0</v>
          </cell>
          <cell r="Q257">
            <v>0</v>
          </cell>
          <cell r="R257">
            <v>0</v>
          </cell>
          <cell r="S257">
            <v>4901000</v>
          </cell>
          <cell r="T257">
            <v>677877.15</v>
          </cell>
          <cell r="U257">
            <v>0</v>
          </cell>
          <cell r="V257">
            <v>547053.68000000005</v>
          </cell>
          <cell r="W257">
            <v>547053.68000000005</v>
          </cell>
          <cell r="X257">
            <v>0</v>
          </cell>
          <cell r="Y257">
            <v>0</v>
          </cell>
          <cell r="Z257">
            <v>179940.92</v>
          </cell>
          <cell r="AA257">
            <v>179940.92</v>
          </cell>
          <cell r="AB257">
            <v>665235.57000000007</v>
          </cell>
          <cell r="AC257">
            <v>0</v>
          </cell>
          <cell r="AF257">
            <v>192582.5</v>
          </cell>
        </row>
        <row r="258">
          <cell r="C258">
            <v>50000</v>
          </cell>
          <cell r="D258" t="str">
            <v>455087</v>
          </cell>
          <cell r="E258">
            <v>7650.7800000000007</v>
          </cell>
          <cell r="F258">
            <v>42349.22</v>
          </cell>
          <cell r="I258">
            <v>1819.73</v>
          </cell>
          <cell r="N258">
            <v>50000</v>
          </cell>
          <cell r="O258">
            <v>0</v>
          </cell>
          <cell r="P258">
            <v>0</v>
          </cell>
          <cell r="Q258">
            <v>0</v>
          </cell>
          <cell r="R258">
            <v>0</v>
          </cell>
          <cell r="S258">
            <v>50000</v>
          </cell>
          <cell r="T258">
            <v>462985.7</v>
          </cell>
          <cell r="U258">
            <v>0</v>
          </cell>
          <cell r="V258">
            <v>300</v>
          </cell>
          <cell r="W258">
            <v>300</v>
          </cell>
          <cell r="X258">
            <v>-3280.09</v>
          </cell>
          <cell r="Y258">
            <v>0</v>
          </cell>
          <cell r="Z258">
            <v>0</v>
          </cell>
          <cell r="AA258">
            <v>-3280.09</v>
          </cell>
          <cell r="AB258">
            <v>4370.6900000000005</v>
          </cell>
          <cell r="AC258">
            <v>0</v>
          </cell>
          <cell r="AF258">
            <v>455334.92</v>
          </cell>
        </row>
        <row r="259">
          <cell r="C259">
            <v>100000</v>
          </cell>
          <cell r="D259" t="str">
            <v>455088</v>
          </cell>
          <cell r="E259">
            <v>20891.14</v>
          </cell>
          <cell r="F259">
            <v>79108.86</v>
          </cell>
          <cell r="I259">
            <v>-2.5300000000000002</v>
          </cell>
          <cell r="N259">
            <v>100000</v>
          </cell>
          <cell r="O259">
            <v>0</v>
          </cell>
          <cell r="P259">
            <v>0</v>
          </cell>
          <cell r="Q259">
            <v>0</v>
          </cell>
          <cell r="R259">
            <v>0</v>
          </cell>
          <cell r="S259">
            <v>100000</v>
          </cell>
          <cell r="T259">
            <v>42047.49</v>
          </cell>
          <cell r="U259">
            <v>0</v>
          </cell>
          <cell r="V259">
            <v>0</v>
          </cell>
          <cell r="W259">
            <v>0</v>
          </cell>
          <cell r="X259">
            <v>-19631.03</v>
          </cell>
          <cell r="Y259">
            <v>0</v>
          </cell>
          <cell r="Z259">
            <v>0</v>
          </cell>
          <cell r="AA259">
            <v>-19631.03</v>
          </cell>
          <cell r="AB259">
            <v>1260.1100000000006</v>
          </cell>
          <cell r="AC259">
            <v>0</v>
          </cell>
          <cell r="AF259">
            <v>21156.35</v>
          </cell>
        </row>
        <row r="260">
          <cell r="C260">
            <v>958000</v>
          </cell>
          <cell r="D260" t="str">
            <v>455089</v>
          </cell>
          <cell r="E260">
            <v>105225.43</v>
          </cell>
          <cell r="F260">
            <v>852774.57000000007</v>
          </cell>
          <cell r="I260">
            <v>50984.97</v>
          </cell>
          <cell r="N260">
            <v>958000</v>
          </cell>
          <cell r="O260">
            <v>13686000</v>
          </cell>
          <cell r="P260">
            <v>0</v>
          </cell>
          <cell r="Q260">
            <v>0</v>
          </cell>
          <cell r="R260">
            <v>0</v>
          </cell>
          <cell r="S260">
            <v>14644000</v>
          </cell>
          <cell r="T260">
            <v>347162.38</v>
          </cell>
          <cell r="U260">
            <v>0</v>
          </cell>
          <cell r="V260">
            <v>3268593.37</v>
          </cell>
          <cell r="W260">
            <v>3268593.37</v>
          </cell>
          <cell r="X260">
            <v>0</v>
          </cell>
          <cell r="Y260">
            <v>0</v>
          </cell>
          <cell r="Z260">
            <v>224553.98</v>
          </cell>
          <cell r="AA260">
            <v>224553.98</v>
          </cell>
          <cell r="AB260">
            <v>329779.41000000003</v>
          </cell>
          <cell r="AC260">
            <v>0</v>
          </cell>
          <cell r="AF260">
            <v>241936.95</v>
          </cell>
        </row>
        <row r="261">
          <cell r="C261">
            <v>549000</v>
          </cell>
          <cell r="D261" t="str">
            <v>455090</v>
          </cell>
          <cell r="E261">
            <v>600872.38</v>
          </cell>
          <cell r="F261">
            <v>-51872.380000000005</v>
          </cell>
          <cell r="I261">
            <v>178744.22</v>
          </cell>
          <cell r="N261">
            <v>549000</v>
          </cell>
          <cell r="O261">
            <v>0</v>
          </cell>
          <cell r="P261">
            <v>0</v>
          </cell>
          <cell r="Q261">
            <v>0</v>
          </cell>
          <cell r="R261">
            <v>0</v>
          </cell>
          <cell r="S261">
            <v>549000</v>
          </cell>
          <cell r="T261">
            <v>711158.21</v>
          </cell>
          <cell r="U261">
            <v>0</v>
          </cell>
          <cell r="V261">
            <v>370029.51</v>
          </cell>
          <cell r="W261">
            <v>370029.51</v>
          </cell>
          <cell r="X261">
            <v>0</v>
          </cell>
          <cell r="Y261">
            <v>0</v>
          </cell>
          <cell r="Z261">
            <v>15262942.27</v>
          </cell>
          <cell r="AA261">
            <v>15262942.27</v>
          </cell>
          <cell r="AB261">
            <v>15863814.65</v>
          </cell>
          <cell r="AC261">
            <v>0</v>
          </cell>
          <cell r="AF261">
            <v>110285.82999999996</v>
          </cell>
        </row>
        <row r="262">
          <cell r="C262">
            <v>1690000</v>
          </cell>
          <cell r="D262" t="str">
            <v>455091</v>
          </cell>
          <cell r="E262">
            <v>1084399.5999999999</v>
          </cell>
          <cell r="F262">
            <v>605600.40000000014</v>
          </cell>
          <cell r="I262">
            <v>646245.05000000005</v>
          </cell>
          <cell r="N262">
            <v>1690000</v>
          </cell>
          <cell r="O262">
            <v>4960000</v>
          </cell>
          <cell r="P262">
            <v>0</v>
          </cell>
          <cell r="Q262">
            <v>0</v>
          </cell>
          <cell r="R262">
            <v>0</v>
          </cell>
          <cell r="S262">
            <v>6650000</v>
          </cell>
          <cell r="T262">
            <v>1882090.99</v>
          </cell>
          <cell r="U262">
            <v>2087580</v>
          </cell>
          <cell r="V262">
            <v>7539469.0700000003</v>
          </cell>
          <cell r="W262">
            <v>9627049.0700000003</v>
          </cell>
          <cell r="X262">
            <v>0</v>
          </cell>
          <cell r="Y262">
            <v>0</v>
          </cell>
          <cell r="Z262">
            <v>768997.5</v>
          </cell>
          <cell r="AA262">
            <v>768997.5</v>
          </cell>
          <cell r="AB262">
            <v>1853397.0999999999</v>
          </cell>
          <cell r="AC262">
            <v>0</v>
          </cell>
          <cell r="AF262">
            <v>797691.39000000013</v>
          </cell>
        </row>
        <row r="263">
          <cell r="C263">
            <v>0</v>
          </cell>
          <cell r="D263" t="str">
            <v>455571</v>
          </cell>
          <cell r="E263">
            <v>0</v>
          </cell>
          <cell r="F263">
            <v>0</v>
          </cell>
          <cell r="I263">
            <v>0</v>
          </cell>
          <cell r="N263">
            <v>0</v>
          </cell>
          <cell r="O263">
            <v>0</v>
          </cell>
          <cell r="P263">
            <v>0</v>
          </cell>
          <cell r="Q263">
            <v>0</v>
          </cell>
          <cell r="R263">
            <v>0</v>
          </cell>
          <cell r="S263">
            <v>0</v>
          </cell>
          <cell r="T263">
            <v>18964.28</v>
          </cell>
          <cell r="U263">
            <v>0</v>
          </cell>
          <cell r="V263">
            <v>0</v>
          </cell>
          <cell r="W263">
            <v>0</v>
          </cell>
          <cell r="X263">
            <v>0</v>
          </cell>
          <cell r="Y263">
            <v>0</v>
          </cell>
          <cell r="Z263">
            <v>0</v>
          </cell>
          <cell r="AA263">
            <v>0</v>
          </cell>
          <cell r="AB263">
            <v>0</v>
          </cell>
          <cell r="AC263">
            <v>0</v>
          </cell>
          <cell r="AF263">
            <v>18964.28</v>
          </cell>
        </row>
        <row r="264">
          <cell r="C264">
            <v>2828000</v>
          </cell>
          <cell r="D264" t="str">
            <v>455581</v>
          </cell>
          <cell r="E264">
            <v>2427252.33</v>
          </cell>
          <cell r="F264">
            <v>400747.66999999993</v>
          </cell>
          <cell r="I264">
            <v>1418933.87</v>
          </cell>
          <cell r="N264">
            <v>2828000</v>
          </cell>
          <cell r="O264">
            <v>13144000</v>
          </cell>
          <cell r="P264">
            <v>0</v>
          </cell>
          <cell r="Q264">
            <v>0</v>
          </cell>
          <cell r="R264">
            <v>0</v>
          </cell>
          <cell r="S264">
            <v>15972000</v>
          </cell>
          <cell r="T264">
            <v>2427252.33</v>
          </cell>
          <cell r="U264">
            <v>0</v>
          </cell>
          <cell r="V264">
            <v>4186451.46</v>
          </cell>
          <cell r="W264">
            <v>4186451.46</v>
          </cell>
          <cell r="X264">
            <v>0</v>
          </cell>
          <cell r="Y264">
            <v>0</v>
          </cell>
          <cell r="Z264">
            <v>0</v>
          </cell>
          <cell r="AA264">
            <v>0</v>
          </cell>
          <cell r="AB264">
            <v>2427252.33</v>
          </cell>
          <cell r="AC264">
            <v>0</v>
          </cell>
          <cell r="AF264">
            <v>0</v>
          </cell>
        </row>
        <row r="265">
          <cell r="C265">
            <v>556000</v>
          </cell>
          <cell r="D265" t="str">
            <v>455582</v>
          </cell>
          <cell r="E265">
            <v>11110.18</v>
          </cell>
          <cell r="F265">
            <v>544889.81999999995</v>
          </cell>
          <cell r="I265">
            <v>11110.18</v>
          </cell>
          <cell r="N265">
            <v>556000</v>
          </cell>
          <cell r="O265">
            <v>1556000</v>
          </cell>
          <cell r="P265">
            <v>0</v>
          </cell>
          <cell r="Q265">
            <v>0</v>
          </cell>
          <cell r="R265">
            <v>0</v>
          </cell>
          <cell r="S265">
            <v>2112000</v>
          </cell>
          <cell r="T265">
            <v>11110.18</v>
          </cell>
          <cell r="U265">
            <v>0</v>
          </cell>
          <cell r="V265">
            <v>491817</v>
          </cell>
          <cell r="W265">
            <v>491817</v>
          </cell>
          <cell r="X265">
            <v>0</v>
          </cell>
          <cell r="Y265">
            <v>0</v>
          </cell>
          <cell r="Z265">
            <v>0</v>
          </cell>
          <cell r="AA265">
            <v>0</v>
          </cell>
          <cell r="AB265">
            <v>11110.18</v>
          </cell>
          <cell r="AC265">
            <v>0</v>
          </cell>
          <cell r="AF265">
            <v>0</v>
          </cell>
        </row>
        <row r="266">
          <cell r="C266">
            <v>1342000</v>
          </cell>
          <cell r="D266" t="str">
            <v>455584</v>
          </cell>
          <cell r="E266">
            <v>983687.64</v>
          </cell>
          <cell r="F266">
            <v>358312.36</v>
          </cell>
          <cell r="I266">
            <v>18118.830000000002</v>
          </cell>
          <cell r="N266">
            <v>1342000</v>
          </cell>
          <cell r="O266">
            <v>100000</v>
          </cell>
          <cell r="P266">
            <v>0</v>
          </cell>
          <cell r="Q266">
            <v>0</v>
          </cell>
          <cell r="R266">
            <v>0</v>
          </cell>
          <cell r="S266">
            <v>1442000</v>
          </cell>
          <cell r="T266">
            <v>1220485.58</v>
          </cell>
          <cell r="U266">
            <v>0</v>
          </cell>
          <cell r="V266">
            <v>9332.57</v>
          </cell>
          <cell r="W266">
            <v>9332.57</v>
          </cell>
          <cell r="X266">
            <v>-924347.92</v>
          </cell>
          <cell r="Y266">
            <v>0</v>
          </cell>
          <cell r="Z266">
            <v>0</v>
          </cell>
          <cell r="AA266">
            <v>-924347.92</v>
          </cell>
          <cell r="AB266">
            <v>59339.719999999972</v>
          </cell>
          <cell r="AC266">
            <v>0</v>
          </cell>
          <cell r="AF266">
            <v>236797.94000000006</v>
          </cell>
        </row>
        <row r="267">
          <cell r="C267">
            <v>3089000</v>
          </cell>
          <cell r="D267" t="str">
            <v>455585</v>
          </cell>
          <cell r="E267">
            <v>1469034.72</v>
          </cell>
          <cell r="F267">
            <v>1619965.28</v>
          </cell>
          <cell r="I267">
            <v>337301.75</v>
          </cell>
          <cell r="N267">
            <v>3089000</v>
          </cell>
          <cell r="O267">
            <v>3208000</v>
          </cell>
          <cell r="P267">
            <v>0</v>
          </cell>
          <cell r="Q267">
            <v>0</v>
          </cell>
          <cell r="R267">
            <v>0</v>
          </cell>
          <cell r="S267">
            <v>6297000</v>
          </cell>
          <cell r="T267">
            <v>3120917.79</v>
          </cell>
          <cell r="U267">
            <v>0</v>
          </cell>
          <cell r="V267">
            <v>2588530.86</v>
          </cell>
          <cell r="W267">
            <v>2588530.86</v>
          </cell>
          <cell r="X267">
            <v>-1071528.3700000001</v>
          </cell>
          <cell r="Y267">
            <v>0</v>
          </cell>
          <cell r="Z267">
            <v>0</v>
          </cell>
          <cell r="AA267">
            <v>-1071528.3700000001</v>
          </cell>
          <cell r="AB267">
            <v>397506.34999999986</v>
          </cell>
          <cell r="AC267">
            <v>0</v>
          </cell>
          <cell r="AF267">
            <v>1651883.07</v>
          </cell>
        </row>
        <row r="268">
          <cell r="C268">
            <v>1040000</v>
          </cell>
          <cell r="D268" t="str">
            <v>455586</v>
          </cell>
          <cell r="E268">
            <v>5332.6</v>
          </cell>
          <cell r="F268">
            <v>1034667.4</v>
          </cell>
          <cell r="I268">
            <v>5332.6</v>
          </cell>
          <cell r="N268">
            <v>1040000</v>
          </cell>
          <cell r="O268">
            <v>0</v>
          </cell>
          <cell r="P268">
            <v>0</v>
          </cell>
          <cell r="Q268">
            <v>0</v>
          </cell>
          <cell r="R268">
            <v>0</v>
          </cell>
          <cell r="S268">
            <v>1040000</v>
          </cell>
          <cell r="T268">
            <v>27239.350000000002</v>
          </cell>
          <cell r="U268">
            <v>0</v>
          </cell>
          <cell r="V268">
            <v>355449.3</v>
          </cell>
          <cell r="W268">
            <v>355449.3</v>
          </cell>
          <cell r="X268">
            <v>0</v>
          </cell>
          <cell r="Y268">
            <v>0</v>
          </cell>
          <cell r="Z268">
            <v>20468.3</v>
          </cell>
          <cell r="AA268">
            <v>20468.3</v>
          </cell>
          <cell r="AB268">
            <v>25800.9</v>
          </cell>
          <cell r="AC268">
            <v>0</v>
          </cell>
          <cell r="AF268">
            <v>21906.75</v>
          </cell>
        </row>
        <row r="269">
          <cell r="C269">
            <v>100000</v>
          </cell>
          <cell r="D269" t="str">
            <v>455590</v>
          </cell>
          <cell r="E269">
            <v>0</v>
          </cell>
          <cell r="F269">
            <v>100000</v>
          </cell>
          <cell r="I269">
            <v>0</v>
          </cell>
          <cell r="N269">
            <v>100000</v>
          </cell>
          <cell r="O269">
            <v>0</v>
          </cell>
          <cell r="P269">
            <v>0</v>
          </cell>
          <cell r="Q269">
            <v>0</v>
          </cell>
          <cell r="R269">
            <v>0</v>
          </cell>
          <cell r="S269">
            <v>100000</v>
          </cell>
          <cell r="T269">
            <v>6501423.5800000001</v>
          </cell>
          <cell r="U269">
            <v>0</v>
          </cell>
          <cell r="V269">
            <v>0</v>
          </cell>
          <cell r="W269">
            <v>0</v>
          </cell>
          <cell r="X269">
            <v>0</v>
          </cell>
          <cell r="Y269">
            <v>0</v>
          </cell>
          <cell r="Z269">
            <v>0</v>
          </cell>
          <cell r="AA269">
            <v>0</v>
          </cell>
          <cell r="AB269">
            <v>0</v>
          </cell>
          <cell r="AC269">
            <v>0</v>
          </cell>
          <cell r="AF269">
            <v>6501423.5800000001</v>
          </cell>
        </row>
        <row r="270">
          <cell r="C270">
            <v>1500000</v>
          </cell>
          <cell r="D270" t="str">
            <v>455701</v>
          </cell>
          <cell r="E270">
            <v>0</v>
          </cell>
          <cell r="F270">
            <v>1500000</v>
          </cell>
          <cell r="I270">
            <v>0</v>
          </cell>
          <cell r="N270">
            <v>1500000</v>
          </cell>
          <cell r="O270">
            <v>0</v>
          </cell>
          <cell r="P270">
            <v>0</v>
          </cell>
          <cell r="Q270">
            <v>0</v>
          </cell>
          <cell r="R270">
            <v>0</v>
          </cell>
          <cell r="S270">
            <v>1500000</v>
          </cell>
          <cell r="T270">
            <v>0</v>
          </cell>
          <cell r="U270">
            <v>0</v>
          </cell>
          <cell r="V270">
            <v>0</v>
          </cell>
          <cell r="W270">
            <v>0</v>
          </cell>
          <cell r="X270">
            <v>0</v>
          </cell>
          <cell r="Y270">
            <v>0</v>
          </cell>
          <cell r="Z270">
            <v>0</v>
          </cell>
          <cell r="AA270">
            <v>0</v>
          </cell>
          <cell r="AB270">
            <v>0</v>
          </cell>
          <cell r="AC270">
            <v>0</v>
          </cell>
          <cell r="AF270">
            <v>0</v>
          </cell>
        </row>
        <row r="271">
          <cell r="C271">
            <v>171000</v>
          </cell>
          <cell r="D271" t="str">
            <v>455711</v>
          </cell>
          <cell r="E271">
            <v>26513.29</v>
          </cell>
          <cell r="F271">
            <v>144486.71</v>
          </cell>
          <cell r="I271">
            <v>1521.2</v>
          </cell>
          <cell r="N271">
            <v>171000</v>
          </cell>
          <cell r="O271">
            <v>0</v>
          </cell>
          <cell r="P271">
            <v>0</v>
          </cell>
          <cell r="Q271">
            <v>0</v>
          </cell>
          <cell r="R271">
            <v>0</v>
          </cell>
          <cell r="S271">
            <v>171000</v>
          </cell>
          <cell r="T271">
            <v>1428335.03</v>
          </cell>
          <cell r="U271">
            <v>0</v>
          </cell>
          <cell r="V271">
            <v>0</v>
          </cell>
          <cell r="W271">
            <v>0</v>
          </cell>
          <cell r="X271">
            <v>-20396.62</v>
          </cell>
          <cell r="Y271">
            <v>0</v>
          </cell>
          <cell r="Z271">
            <v>0</v>
          </cell>
          <cell r="AA271">
            <v>-20396.62</v>
          </cell>
          <cell r="AB271">
            <v>6116.6700000000019</v>
          </cell>
          <cell r="AC271">
            <v>0</v>
          </cell>
          <cell r="AF271">
            <v>1401821.74</v>
          </cell>
        </row>
        <row r="272">
          <cell r="C272">
            <v>2900000</v>
          </cell>
          <cell r="D272" t="str">
            <v>455722</v>
          </cell>
          <cell r="E272">
            <v>1126133.32</v>
          </cell>
          <cell r="F272">
            <v>1773866.68</v>
          </cell>
          <cell r="I272">
            <v>322866.65000000002</v>
          </cell>
          <cell r="N272">
            <v>2900000</v>
          </cell>
          <cell r="O272">
            <v>0</v>
          </cell>
          <cell r="P272">
            <v>0</v>
          </cell>
          <cell r="Q272">
            <v>0</v>
          </cell>
          <cell r="R272">
            <v>0</v>
          </cell>
          <cell r="S272">
            <v>2900000</v>
          </cell>
          <cell r="T272">
            <v>1534410.92</v>
          </cell>
          <cell r="U272">
            <v>2470490</v>
          </cell>
          <cell r="V272">
            <v>4000927.6</v>
          </cell>
          <cell r="W272">
            <v>6471417.5999999996</v>
          </cell>
          <cell r="X272">
            <v>-12759.25</v>
          </cell>
          <cell r="Y272">
            <v>0</v>
          </cell>
          <cell r="Z272">
            <v>535334.40000000002</v>
          </cell>
          <cell r="AA272">
            <v>522575.15</v>
          </cell>
          <cell r="AB272">
            <v>1648708.4700000002</v>
          </cell>
          <cell r="AC272">
            <v>0</v>
          </cell>
          <cell r="AF272">
            <v>408277.59999999986</v>
          </cell>
        </row>
        <row r="273">
          <cell r="C273">
            <v>865000</v>
          </cell>
          <cell r="D273" t="str">
            <v>455725</v>
          </cell>
          <cell r="E273">
            <v>628788.76</v>
          </cell>
          <cell r="F273">
            <v>236211.24</v>
          </cell>
          <cell r="I273">
            <v>434112.18</v>
          </cell>
          <cell r="N273">
            <v>865000</v>
          </cell>
          <cell r="O273">
            <v>0</v>
          </cell>
          <cell r="P273">
            <v>0</v>
          </cell>
          <cell r="Q273">
            <v>0</v>
          </cell>
          <cell r="R273">
            <v>0</v>
          </cell>
          <cell r="S273">
            <v>865000</v>
          </cell>
          <cell r="T273">
            <v>2953121.12</v>
          </cell>
          <cell r="U273">
            <v>0</v>
          </cell>
          <cell r="V273">
            <v>873858.88</v>
          </cell>
          <cell r="W273">
            <v>873858.88</v>
          </cell>
          <cell r="X273">
            <v>-385647.88</v>
          </cell>
          <cell r="Y273">
            <v>0</v>
          </cell>
          <cell r="Z273">
            <v>0</v>
          </cell>
          <cell r="AA273">
            <v>-385647.88</v>
          </cell>
          <cell r="AB273">
            <v>243140.88</v>
          </cell>
          <cell r="AC273">
            <v>0</v>
          </cell>
          <cell r="AF273">
            <v>2324332.3600000003</v>
          </cell>
        </row>
        <row r="274">
          <cell r="C274">
            <v>515000</v>
          </cell>
          <cell r="D274" t="str">
            <v>455730</v>
          </cell>
          <cell r="E274">
            <v>630400.29</v>
          </cell>
          <cell r="F274">
            <v>-115400.29000000004</v>
          </cell>
          <cell r="I274">
            <v>152437.98000000001</v>
          </cell>
          <cell r="N274">
            <v>515000</v>
          </cell>
          <cell r="O274">
            <v>535000</v>
          </cell>
          <cell r="P274">
            <v>0</v>
          </cell>
          <cell r="Q274">
            <v>0</v>
          </cell>
          <cell r="R274">
            <v>0</v>
          </cell>
          <cell r="S274">
            <v>1050000</v>
          </cell>
          <cell r="T274">
            <v>826471.44000000006</v>
          </cell>
          <cell r="U274">
            <v>0</v>
          </cell>
          <cell r="V274">
            <v>168107.51999999999</v>
          </cell>
          <cell r="W274">
            <v>168107.51999999999</v>
          </cell>
          <cell r="X274">
            <v>-549106.39</v>
          </cell>
          <cell r="Y274">
            <v>0</v>
          </cell>
          <cell r="Z274">
            <v>41338.910000000003</v>
          </cell>
          <cell r="AA274">
            <v>-507767.48</v>
          </cell>
          <cell r="AB274">
            <v>122632.81000000006</v>
          </cell>
          <cell r="AC274">
            <v>0</v>
          </cell>
          <cell r="AF274">
            <v>196071.15000000002</v>
          </cell>
        </row>
        <row r="275">
          <cell r="C275">
            <v>686000</v>
          </cell>
          <cell r="D275" t="str">
            <v>455740</v>
          </cell>
          <cell r="E275">
            <v>128871.84000000001</v>
          </cell>
          <cell r="F275">
            <v>557128.16</v>
          </cell>
          <cell r="I275">
            <v>154805.55000000002</v>
          </cell>
          <cell r="N275">
            <v>686000</v>
          </cell>
          <cell r="O275">
            <v>0</v>
          </cell>
          <cell r="P275">
            <v>0</v>
          </cell>
          <cell r="Q275">
            <v>0</v>
          </cell>
          <cell r="R275">
            <v>0</v>
          </cell>
          <cell r="S275">
            <v>686000</v>
          </cell>
          <cell r="T275">
            <v>1440104.47</v>
          </cell>
          <cell r="U275">
            <v>0</v>
          </cell>
          <cell r="V275">
            <v>85182.32</v>
          </cell>
          <cell r="W275">
            <v>85182.32</v>
          </cell>
          <cell r="X275">
            <v>0</v>
          </cell>
          <cell r="Y275">
            <v>0</v>
          </cell>
          <cell r="Z275">
            <v>1294955.02</v>
          </cell>
          <cell r="AA275">
            <v>1294955.02</v>
          </cell>
          <cell r="AB275">
            <v>1423826.86</v>
          </cell>
          <cell r="AC275">
            <v>0</v>
          </cell>
          <cell r="AF275">
            <v>1311232.6299999999</v>
          </cell>
        </row>
        <row r="276">
          <cell r="C276">
            <v>0</v>
          </cell>
          <cell r="D276" t="str">
            <v>455741</v>
          </cell>
          <cell r="E276">
            <v>0</v>
          </cell>
          <cell r="F276">
            <v>0</v>
          </cell>
          <cell r="I276">
            <v>0</v>
          </cell>
          <cell r="N276">
            <v>0</v>
          </cell>
          <cell r="O276">
            <v>3000000</v>
          </cell>
          <cell r="P276">
            <v>0</v>
          </cell>
          <cell r="Q276">
            <v>0</v>
          </cell>
          <cell r="R276">
            <v>0</v>
          </cell>
          <cell r="S276">
            <v>3000000</v>
          </cell>
          <cell r="T276">
            <v>0</v>
          </cell>
          <cell r="U276">
            <v>0</v>
          </cell>
          <cell r="V276">
            <v>0</v>
          </cell>
          <cell r="W276">
            <v>0</v>
          </cell>
          <cell r="X276">
            <v>0</v>
          </cell>
          <cell r="Y276">
            <v>0</v>
          </cell>
          <cell r="Z276">
            <v>0</v>
          </cell>
          <cell r="AA276">
            <v>0</v>
          </cell>
          <cell r="AB276">
            <v>0</v>
          </cell>
          <cell r="AC276">
            <v>0</v>
          </cell>
          <cell r="AF276">
            <v>0</v>
          </cell>
        </row>
        <row r="277">
          <cell r="C277">
            <v>1979000</v>
          </cell>
          <cell r="D277" t="str">
            <v>455742</v>
          </cell>
          <cell r="E277">
            <v>679.26</v>
          </cell>
          <cell r="F277">
            <v>1978320.74</v>
          </cell>
          <cell r="I277">
            <v>679.26</v>
          </cell>
          <cell r="N277">
            <v>1979000</v>
          </cell>
          <cell r="O277">
            <v>0</v>
          </cell>
          <cell r="P277">
            <v>0</v>
          </cell>
          <cell r="Q277">
            <v>0</v>
          </cell>
          <cell r="R277">
            <v>0</v>
          </cell>
          <cell r="S277">
            <v>1979000</v>
          </cell>
          <cell r="T277">
            <v>679.26</v>
          </cell>
          <cell r="U277">
            <v>0</v>
          </cell>
          <cell r="V277">
            <v>720753.25</v>
          </cell>
          <cell r="W277">
            <v>720753.25</v>
          </cell>
          <cell r="X277">
            <v>0</v>
          </cell>
          <cell r="Y277">
            <v>0</v>
          </cell>
          <cell r="Z277">
            <v>0</v>
          </cell>
          <cell r="AA277">
            <v>0</v>
          </cell>
          <cell r="AB277">
            <v>679.26</v>
          </cell>
          <cell r="AC277">
            <v>0</v>
          </cell>
          <cell r="AF277">
            <v>0</v>
          </cell>
        </row>
        <row r="278">
          <cell r="C278">
            <v>0</v>
          </cell>
          <cell r="D278" t="str">
            <v>455743</v>
          </cell>
          <cell r="E278">
            <v>0</v>
          </cell>
          <cell r="F278">
            <v>0</v>
          </cell>
          <cell r="I278">
            <v>0</v>
          </cell>
          <cell r="N278">
            <v>0</v>
          </cell>
          <cell r="O278">
            <v>378000</v>
          </cell>
          <cell r="P278">
            <v>0</v>
          </cell>
          <cell r="Q278">
            <v>0</v>
          </cell>
          <cell r="R278">
            <v>0</v>
          </cell>
          <cell r="S278">
            <v>378000</v>
          </cell>
          <cell r="T278">
            <v>0</v>
          </cell>
          <cell r="U278">
            <v>0</v>
          </cell>
          <cell r="V278">
            <v>0</v>
          </cell>
          <cell r="W278">
            <v>0</v>
          </cell>
          <cell r="X278">
            <v>0</v>
          </cell>
          <cell r="Y278">
            <v>0</v>
          </cell>
          <cell r="Z278">
            <v>0</v>
          </cell>
          <cell r="AA278">
            <v>0</v>
          </cell>
          <cell r="AB278">
            <v>0</v>
          </cell>
          <cell r="AC278">
            <v>0</v>
          </cell>
          <cell r="AF278">
            <v>0</v>
          </cell>
        </row>
        <row r="279">
          <cell r="C279">
            <v>900000</v>
          </cell>
          <cell r="D279" t="str">
            <v>455747</v>
          </cell>
          <cell r="E279">
            <v>783100.7300000001</v>
          </cell>
          <cell r="F279">
            <v>116899.2699999999</v>
          </cell>
          <cell r="I279">
            <v>115477.09</v>
          </cell>
          <cell r="N279">
            <v>900000</v>
          </cell>
          <cell r="O279">
            <v>0</v>
          </cell>
          <cell r="P279">
            <v>0</v>
          </cell>
          <cell r="Q279">
            <v>0</v>
          </cell>
          <cell r="R279">
            <v>0</v>
          </cell>
          <cell r="S279">
            <v>900000</v>
          </cell>
          <cell r="T279">
            <v>783100.73</v>
          </cell>
          <cell r="U279">
            <v>0</v>
          </cell>
          <cell r="V279">
            <v>242281.82</v>
          </cell>
          <cell r="W279">
            <v>242281.82</v>
          </cell>
          <cell r="X279">
            <v>-1254.8900000000001</v>
          </cell>
          <cell r="Y279">
            <v>0</v>
          </cell>
          <cell r="Z279">
            <v>0</v>
          </cell>
          <cell r="AA279">
            <v>-1254.8900000000001</v>
          </cell>
          <cell r="AB279">
            <v>781845.84000000008</v>
          </cell>
          <cell r="AC279">
            <v>0</v>
          </cell>
          <cell r="AF279">
            <v>0</v>
          </cell>
        </row>
        <row r="280">
          <cell r="C280">
            <v>385000</v>
          </cell>
          <cell r="D280" t="str">
            <v>455748</v>
          </cell>
          <cell r="E280">
            <v>22622.690000000002</v>
          </cell>
          <cell r="F280">
            <v>362377.31</v>
          </cell>
          <cell r="I280">
            <v>399.69</v>
          </cell>
          <cell r="N280">
            <v>385000</v>
          </cell>
          <cell r="O280">
            <v>0</v>
          </cell>
          <cell r="P280">
            <v>0</v>
          </cell>
          <cell r="Q280">
            <v>0</v>
          </cell>
          <cell r="R280">
            <v>0</v>
          </cell>
          <cell r="S280">
            <v>385000</v>
          </cell>
          <cell r="T280">
            <v>22622.69</v>
          </cell>
          <cell r="U280">
            <v>0</v>
          </cell>
          <cell r="V280">
            <v>0</v>
          </cell>
          <cell r="W280">
            <v>0</v>
          </cell>
          <cell r="X280">
            <v>0</v>
          </cell>
          <cell r="Y280">
            <v>0</v>
          </cell>
          <cell r="Z280">
            <v>0</v>
          </cell>
          <cell r="AA280">
            <v>0</v>
          </cell>
          <cell r="AB280">
            <v>22622.690000000002</v>
          </cell>
          <cell r="AC280">
            <v>0</v>
          </cell>
          <cell r="AF280">
            <v>0</v>
          </cell>
        </row>
        <row r="281">
          <cell r="C281">
            <v>845000</v>
          </cell>
          <cell r="D281" t="str">
            <v>455749</v>
          </cell>
          <cell r="E281">
            <v>577568.28</v>
          </cell>
          <cell r="F281">
            <v>267431.71999999997</v>
          </cell>
          <cell r="I281">
            <v>4883.63</v>
          </cell>
          <cell r="N281">
            <v>845000</v>
          </cell>
          <cell r="O281">
            <v>0</v>
          </cell>
          <cell r="P281">
            <v>0</v>
          </cell>
          <cell r="Q281">
            <v>0</v>
          </cell>
          <cell r="R281">
            <v>0</v>
          </cell>
          <cell r="S281">
            <v>845000</v>
          </cell>
          <cell r="T281">
            <v>1339682.67</v>
          </cell>
          <cell r="U281">
            <v>0</v>
          </cell>
          <cell r="V281">
            <v>112245.09</v>
          </cell>
          <cell r="W281">
            <v>112245.09</v>
          </cell>
          <cell r="X281">
            <v>-542728.25</v>
          </cell>
          <cell r="Y281">
            <v>0</v>
          </cell>
          <cell r="Z281">
            <v>0</v>
          </cell>
          <cell r="AA281">
            <v>-542728.25</v>
          </cell>
          <cell r="AB281">
            <v>34840.030000000028</v>
          </cell>
          <cell r="AC281">
            <v>0</v>
          </cell>
          <cell r="AF281">
            <v>762114.3899999999</v>
          </cell>
        </row>
        <row r="282">
          <cell r="C282">
            <v>91174000</v>
          </cell>
          <cell r="D282" t="str">
            <v>A_WS TREATMENT 348</v>
          </cell>
          <cell r="E282">
            <v>64420942.719999999</v>
          </cell>
          <cell r="F282">
            <v>26753057.280000001</v>
          </cell>
          <cell r="I282">
            <v>17389722.859999999</v>
          </cell>
          <cell r="N282">
            <v>91174000</v>
          </cell>
          <cell r="O282">
            <v>79567000</v>
          </cell>
          <cell r="P282">
            <v>0</v>
          </cell>
          <cell r="Q282">
            <v>0</v>
          </cell>
          <cell r="R282">
            <v>0</v>
          </cell>
          <cell r="S282">
            <v>170741000</v>
          </cell>
          <cell r="T282">
            <v>109371340.99000001</v>
          </cell>
          <cell r="U282">
            <v>4750570</v>
          </cell>
          <cell r="V282">
            <v>52710554.570000008</v>
          </cell>
          <cell r="W282">
            <v>57461124.570000008</v>
          </cell>
          <cell r="X282">
            <v>-4149878.9400000009</v>
          </cell>
          <cell r="Y282">
            <v>0</v>
          </cell>
          <cell r="Z282">
            <v>49096483.529999994</v>
          </cell>
          <cell r="AA282">
            <v>44946604.589999996</v>
          </cell>
          <cell r="AB282">
            <v>109367547.31</v>
          </cell>
          <cell r="AC282">
            <v>0</v>
          </cell>
          <cell r="AF282">
            <v>44950398.270000011</v>
          </cell>
        </row>
        <row r="283">
          <cell r="C283">
            <v>92458000</v>
          </cell>
          <cell r="D283" t="str">
            <v>A_P894</v>
          </cell>
          <cell r="E283">
            <v>64519351.870000005</v>
          </cell>
          <cell r="F283">
            <v>27938648.129999995</v>
          </cell>
          <cell r="I283">
            <v>17337546.18</v>
          </cell>
          <cell r="N283">
            <v>92458000</v>
          </cell>
          <cell r="O283">
            <v>79567000</v>
          </cell>
          <cell r="P283">
            <v>0</v>
          </cell>
          <cell r="Q283">
            <v>0</v>
          </cell>
          <cell r="R283">
            <v>0</v>
          </cell>
          <cell r="S283">
            <v>172025000</v>
          </cell>
          <cell r="T283">
            <v>110453291.53000002</v>
          </cell>
          <cell r="U283">
            <v>4750570</v>
          </cell>
          <cell r="V283">
            <v>54947628.189999998</v>
          </cell>
          <cell r="W283">
            <v>59698198.189999998</v>
          </cell>
          <cell r="X283">
            <v>-4232356.0000000009</v>
          </cell>
          <cell r="Y283">
            <v>0</v>
          </cell>
          <cell r="Z283">
            <v>49115239.959999993</v>
          </cell>
          <cell r="AA283">
            <v>44882883.959999993</v>
          </cell>
          <cell r="AB283">
            <v>109402235.83</v>
          </cell>
          <cell r="AC283">
            <v>0</v>
          </cell>
          <cell r="AF283">
            <v>45933939.660000011</v>
          </cell>
        </row>
        <row r="284">
          <cell r="C284">
            <v>419000</v>
          </cell>
          <cell r="D284" t="str">
            <v>456350</v>
          </cell>
          <cell r="E284">
            <v>370261.02</v>
          </cell>
          <cell r="F284">
            <v>48738.979999999981</v>
          </cell>
          <cell r="I284">
            <v>243654.5</v>
          </cell>
          <cell r="N284">
            <v>419000</v>
          </cell>
          <cell r="O284">
            <v>0</v>
          </cell>
          <cell r="P284">
            <v>0</v>
          </cell>
          <cell r="Q284">
            <v>0</v>
          </cell>
          <cell r="R284">
            <v>0</v>
          </cell>
          <cell r="S284">
            <v>419000</v>
          </cell>
          <cell r="T284">
            <v>412764.35000000003</v>
          </cell>
          <cell r="U284">
            <v>0</v>
          </cell>
          <cell r="V284">
            <v>130202.58</v>
          </cell>
          <cell r="W284">
            <v>130202.58</v>
          </cell>
          <cell r="X284">
            <v>-347925.74</v>
          </cell>
          <cell r="Y284">
            <v>0</v>
          </cell>
          <cell r="Z284">
            <v>0</v>
          </cell>
          <cell r="AA284">
            <v>-347925.74</v>
          </cell>
          <cell r="AB284">
            <v>22335.280000000028</v>
          </cell>
          <cell r="AC284">
            <v>0</v>
          </cell>
          <cell r="AF284">
            <v>42503.330000000016</v>
          </cell>
        </row>
        <row r="285">
          <cell r="C285">
            <v>419000</v>
          </cell>
          <cell r="D285" t="str">
            <v>A_BB TRUNK 604</v>
          </cell>
          <cell r="E285">
            <v>370261.02</v>
          </cell>
          <cell r="F285">
            <v>48738.979999999981</v>
          </cell>
          <cell r="I285">
            <v>243654.5</v>
          </cell>
          <cell r="N285">
            <v>419000</v>
          </cell>
          <cell r="O285">
            <v>0</v>
          </cell>
          <cell r="P285">
            <v>0</v>
          </cell>
          <cell r="Q285">
            <v>0</v>
          </cell>
          <cell r="R285">
            <v>0</v>
          </cell>
          <cell r="S285">
            <v>419000</v>
          </cell>
          <cell r="T285">
            <v>412764.35000000003</v>
          </cell>
          <cell r="U285">
            <v>0</v>
          </cell>
          <cell r="V285">
            <v>130202.58</v>
          </cell>
          <cell r="W285">
            <v>130202.58</v>
          </cell>
          <cell r="X285">
            <v>-347925.74</v>
          </cell>
          <cell r="Y285">
            <v>0</v>
          </cell>
          <cell r="Z285">
            <v>0</v>
          </cell>
          <cell r="AA285">
            <v>-347925.74</v>
          </cell>
          <cell r="AB285">
            <v>22335.280000000028</v>
          </cell>
          <cell r="AC285">
            <v>0</v>
          </cell>
          <cell r="AF285">
            <v>42503.330000000016</v>
          </cell>
        </row>
        <row r="286">
          <cell r="C286">
            <v>0</v>
          </cell>
          <cell r="D286" t="str">
            <v>454940</v>
          </cell>
          <cell r="E286">
            <v>126166.71</v>
          </cell>
          <cell r="F286">
            <v>-126166.71</v>
          </cell>
          <cell r="I286">
            <v>-13.57</v>
          </cell>
          <cell r="N286">
            <v>0</v>
          </cell>
          <cell r="O286">
            <v>0</v>
          </cell>
          <cell r="P286">
            <v>0</v>
          </cell>
          <cell r="Q286">
            <v>0</v>
          </cell>
          <cell r="R286">
            <v>0</v>
          </cell>
          <cell r="S286">
            <v>0</v>
          </cell>
          <cell r="T286">
            <v>126166.71</v>
          </cell>
          <cell r="U286">
            <v>0</v>
          </cell>
          <cell r="V286">
            <v>0</v>
          </cell>
          <cell r="W286">
            <v>0</v>
          </cell>
          <cell r="X286">
            <v>-117428.89</v>
          </cell>
          <cell r="Y286">
            <v>0</v>
          </cell>
          <cell r="Z286">
            <v>0</v>
          </cell>
          <cell r="AA286">
            <v>-117428.89</v>
          </cell>
          <cell r="AB286">
            <v>8737.820000000007</v>
          </cell>
          <cell r="AC286">
            <v>0</v>
          </cell>
          <cell r="AF286">
            <v>0</v>
          </cell>
        </row>
        <row r="287">
          <cell r="C287">
            <v>0</v>
          </cell>
          <cell r="D287" t="str">
            <v>455210</v>
          </cell>
          <cell r="E287">
            <v>0</v>
          </cell>
          <cell r="F287">
            <v>0</v>
          </cell>
          <cell r="I287">
            <v>0</v>
          </cell>
          <cell r="N287">
            <v>0</v>
          </cell>
          <cell r="O287">
            <v>3975000</v>
          </cell>
          <cell r="P287">
            <v>0</v>
          </cell>
          <cell r="Q287">
            <v>0</v>
          </cell>
          <cell r="R287">
            <v>0</v>
          </cell>
          <cell r="S287">
            <v>3975000</v>
          </cell>
          <cell r="T287">
            <v>0</v>
          </cell>
          <cell r="U287">
            <v>0</v>
          </cell>
          <cell r="V287">
            <v>0</v>
          </cell>
          <cell r="W287">
            <v>0</v>
          </cell>
          <cell r="X287">
            <v>0</v>
          </cell>
          <cell r="Y287">
            <v>0</v>
          </cell>
          <cell r="Z287">
            <v>0</v>
          </cell>
          <cell r="AA287">
            <v>0</v>
          </cell>
          <cell r="AB287">
            <v>0</v>
          </cell>
          <cell r="AC287">
            <v>0</v>
          </cell>
          <cell r="AF287">
            <v>0</v>
          </cell>
        </row>
        <row r="288">
          <cell r="C288">
            <v>0</v>
          </cell>
          <cell r="D288" t="str">
            <v>455872</v>
          </cell>
          <cell r="E288">
            <v>0</v>
          </cell>
          <cell r="F288">
            <v>0</v>
          </cell>
          <cell r="I288">
            <v>0</v>
          </cell>
          <cell r="N288">
            <v>0</v>
          </cell>
          <cell r="O288">
            <v>0</v>
          </cell>
          <cell r="P288">
            <v>0</v>
          </cell>
          <cell r="Q288">
            <v>0</v>
          </cell>
          <cell r="R288">
            <v>0</v>
          </cell>
          <cell r="S288">
            <v>0</v>
          </cell>
          <cell r="T288">
            <v>0</v>
          </cell>
          <cell r="U288">
            <v>0</v>
          </cell>
          <cell r="V288">
            <v>66190.44</v>
          </cell>
          <cell r="W288">
            <v>66190.44</v>
          </cell>
          <cell r="X288">
            <v>0</v>
          </cell>
          <cell r="Y288">
            <v>0</v>
          </cell>
          <cell r="Z288">
            <v>0</v>
          </cell>
          <cell r="AA288">
            <v>0</v>
          </cell>
          <cell r="AB288">
            <v>0</v>
          </cell>
          <cell r="AC288">
            <v>0</v>
          </cell>
          <cell r="AF288">
            <v>0</v>
          </cell>
        </row>
        <row r="289">
          <cell r="C289">
            <v>0</v>
          </cell>
          <cell r="D289" t="str">
            <v>456000</v>
          </cell>
          <cell r="E289">
            <v>0</v>
          </cell>
          <cell r="F289">
            <v>0</v>
          </cell>
          <cell r="I289">
            <v>0</v>
          </cell>
          <cell r="N289">
            <v>0</v>
          </cell>
          <cell r="O289">
            <v>0</v>
          </cell>
          <cell r="P289">
            <v>0</v>
          </cell>
          <cell r="Q289">
            <v>0</v>
          </cell>
          <cell r="R289">
            <v>0</v>
          </cell>
          <cell r="S289">
            <v>0</v>
          </cell>
          <cell r="T289">
            <v>0</v>
          </cell>
          <cell r="U289">
            <v>0</v>
          </cell>
          <cell r="V289">
            <v>1678.91</v>
          </cell>
          <cell r="W289">
            <v>1678.91</v>
          </cell>
          <cell r="X289">
            <v>0</v>
          </cell>
          <cell r="Y289">
            <v>0</v>
          </cell>
          <cell r="Z289">
            <v>0</v>
          </cell>
          <cell r="AA289">
            <v>0</v>
          </cell>
          <cell r="AB289">
            <v>0</v>
          </cell>
          <cell r="AC289">
            <v>0</v>
          </cell>
          <cell r="AF289">
            <v>0</v>
          </cell>
        </row>
        <row r="290">
          <cell r="C290">
            <v>0</v>
          </cell>
          <cell r="D290" t="str">
            <v>456030</v>
          </cell>
          <cell r="E290">
            <v>22263.77</v>
          </cell>
          <cell r="F290">
            <v>-22263.77</v>
          </cell>
          <cell r="I290">
            <v>8385.2000000000007</v>
          </cell>
          <cell r="N290">
            <v>0</v>
          </cell>
          <cell r="O290">
            <v>0</v>
          </cell>
          <cell r="P290">
            <v>0</v>
          </cell>
          <cell r="Q290">
            <v>0</v>
          </cell>
          <cell r="R290">
            <v>0</v>
          </cell>
          <cell r="S290">
            <v>0</v>
          </cell>
          <cell r="T290">
            <v>64092.86</v>
          </cell>
          <cell r="U290">
            <v>0</v>
          </cell>
          <cell r="V290">
            <v>86840.97</v>
          </cell>
          <cell r="W290">
            <v>86840.97</v>
          </cell>
          <cell r="X290">
            <v>-20920.96</v>
          </cell>
          <cell r="Y290">
            <v>0</v>
          </cell>
          <cell r="Z290">
            <v>0</v>
          </cell>
          <cell r="AA290">
            <v>-20920.96</v>
          </cell>
          <cell r="AB290">
            <v>1342.8100000000013</v>
          </cell>
          <cell r="AC290">
            <v>0</v>
          </cell>
          <cell r="AF290">
            <v>41829.089999999997</v>
          </cell>
        </row>
        <row r="291">
          <cell r="C291">
            <v>0</v>
          </cell>
          <cell r="D291" t="str">
            <v>456032</v>
          </cell>
          <cell r="E291">
            <v>0</v>
          </cell>
          <cell r="F291">
            <v>0</v>
          </cell>
          <cell r="I291">
            <v>0</v>
          </cell>
          <cell r="N291">
            <v>0</v>
          </cell>
          <cell r="O291">
            <v>6000000</v>
          </cell>
          <cell r="P291">
            <v>0</v>
          </cell>
          <cell r="Q291">
            <v>0</v>
          </cell>
          <cell r="R291">
            <v>0</v>
          </cell>
          <cell r="S291">
            <v>6000000</v>
          </cell>
          <cell r="T291">
            <v>0</v>
          </cell>
          <cell r="U291">
            <v>0</v>
          </cell>
          <cell r="V291">
            <v>0</v>
          </cell>
          <cell r="W291">
            <v>0</v>
          </cell>
          <cell r="X291">
            <v>0</v>
          </cell>
          <cell r="Y291">
            <v>0</v>
          </cell>
          <cell r="Z291">
            <v>0</v>
          </cell>
          <cell r="AA291">
            <v>0</v>
          </cell>
          <cell r="AB291">
            <v>0</v>
          </cell>
          <cell r="AC291">
            <v>0</v>
          </cell>
          <cell r="AF291">
            <v>0</v>
          </cell>
        </row>
        <row r="292">
          <cell r="C292">
            <v>0</v>
          </cell>
          <cell r="D292" t="str">
            <v>456041</v>
          </cell>
          <cell r="E292">
            <v>0</v>
          </cell>
          <cell r="F292">
            <v>0</v>
          </cell>
          <cell r="I292">
            <v>0</v>
          </cell>
          <cell r="N292">
            <v>0</v>
          </cell>
          <cell r="O292">
            <v>0</v>
          </cell>
          <cell r="P292">
            <v>0</v>
          </cell>
          <cell r="Q292">
            <v>0</v>
          </cell>
          <cell r="R292">
            <v>0</v>
          </cell>
          <cell r="S292">
            <v>0</v>
          </cell>
          <cell r="T292">
            <v>0</v>
          </cell>
          <cell r="U292">
            <v>0</v>
          </cell>
          <cell r="V292">
            <v>264310.47000000003</v>
          </cell>
          <cell r="W292">
            <v>264310.47000000003</v>
          </cell>
          <cell r="X292">
            <v>0</v>
          </cell>
          <cell r="Y292">
            <v>0</v>
          </cell>
          <cell r="Z292">
            <v>0</v>
          </cell>
          <cell r="AA292">
            <v>0</v>
          </cell>
          <cell r="AB292">
            <v>0</v>
          </cell>
          <cell r="AC292">
            <v>0</v>
          </cell>
          <cell r="AF292">
            <v>0</v>
          </cell>
        </row>
        <row r="293">
          <cell r="C293">
            <v>9481000</v>
          </cell>
          <cell r="D293" t="str">
            <v>456050</v>
          </cell>
          <cell r="E293">
            <v>1739119.29</v>
          </cell>
          <cell r="F293">
            <v>7741880.71</v>
          </cell>
          <cell r="I293">
            <v>283226.99</v>
          </cell>
          <cell r="N293">
            <v>9481000</v>
          </cell>
          <cell r="O293">
            <v>14181000</v>
          </cell>
          <cell r="P293">
            <v>0</v>
          </cell>
          <cell r="Q293">
            <v>0</v>
          </cell>
          <cell r="R293">
            <v>0</v>
          </cell>
          <cell r="S293">
            <v>23662000</v>
          </cell>
          <cell r="T293">
            <v>4554071.12</v>
          </cell>
          <cell r="U293">
            <v>0</v>
          </cell>
          <cell r="V293">
            <v>15992550.77</v>
          </cell>
          <cell r="W293">
            <v>15992550.77</v>
          </cell>
          <cell r="X293">
            <v>0</v>
          </cell>
          <cell r="Y293">
            <v>0</v>
          </cell>
          <cell r="Z293">
            <v>3010332.49</v>
          </cell>
          <cell r="AA293">
            <v>3010332.49</v>
          </cell>
          <cell r="AB293">
            <v>4749451.78</v>
          </cell>
          <cell r="AC293">
            <v>0</v>
          </cell>
          <cell r="AF293">
            <v>2814951.83</v>
          </cell>
        </row>
        <row r="294">
          <cell r="C294">
            <v>0</v>
          </cell>
          <cell r="D294" t="str">
            <v>456055</v>
          </cell>
          <cell r="E294">
            <v>0</v>
          </cell>
          <cell r="F294">
            <v>0</v>
          </cell>
          <cell r="I294">
            <v>0</v>
          </cell>
          <cell r="N294">
            <v>0</v>
          </cell>
          <cell r="O294">
            <v>0</v>
          </cell>
          <cell r="P294">
            <v>0</v>
          </cell>
          <cell r="Q294">
            <v>0</v>
          </cell>
          <cell r="R294">
            <v>0</v>
          </cell>
          <cell r="S294">
            <v>0</v>
          </cell>
          <cell r="T294">
            <v>109941.74</v>
          </cell>
          <cell r="U294">
            <v>0</v>
          </cell>
          <cell r="V294">
            <v>0</v>
          </cell>
          <cell r="W294">
            <v>0</v>
          </cell>
          <cell r="X294">
            <v>0</v>
          </cell>
          <cell r="Y294">
            <v>0</v>
          </cell>
          <cell r="Z294">
            <v>0</v>
          </cell>
          <cell r="AA294">
            <v>0</v>
          </cell>
          <cell r="AB294">
            <v>0</v>
          </cell>
          <cell r="AC294">
            <v>0</v>
          </cell>
          <cell r="AF294">
            <v>109941.74</v>
          </cell>
        </row>
        <row r="295">
          <cell r="C295">
            <v>0</v>
          </cell>
          <cell r="D295" t="str">
            <v>456060</v>
          </cell>
          <cell r="E295">
            <v>0</v>
          </cell>
          <cell r="F295">
            <v>0</v>
          </cell>
          <cell r="I295">
            <v>0</v>
          </cell>
          <cell r="N295">
            <v>0</v>
          </cell>
          <cell r="O295">
            <v>0</v>
          </cell>
          <cell r="P295">
            <v>0</v>
          </cell>
          <cell r="Q295">
            <v>0</v>
          </cell>
          <cell r="R295">
            <v>0</v>
          </cell>
          <cell r="S295">
            <v>0</v>
          </cell>
          <cell r="T295">
            <v>72737.240000000005</v>
          </cell>
          <cell r="U295">
            <v>0</v>
          </cell>
          <cell r="V295">
            <v>0</v>
          </cell>
          <cell r="W295">
            <v>0</v>
          </cell>
          <cell r="X295">
            <v>0</v>
          </cell>
          <cell r="Y295">
            <v>0</v>
          </cell>
          <cell r="Z295">
            <v>0</v>
          </cell>
          <cell r="AA295">
            <v>0</v>
          </cell>
          <cell r="AB295">
            <v>0</v>
          </cell>
          <cell r="AC295">
            <v>0</v>
          </cell>
          <cell r="AF295">
            <v>72737.240000000005</v>
          </cell>
        </row>
        <row r="296">
          <cell r="C296">
            <v>0</v>
          </cell>
          <cell r="D296" t="str">
            <v>456070</v>
          </cell>
          <cell r="E296">
            <v>-235225.69999999998</v>
          </cell>
          <cell r="F296">
            <v>235225.69999999998</v>
          </cell>
          <cell r="I296">
            <v>4493.28</v>
          </cell>
          <cell r="N296">
            <v>0</v>
          </cell>
          <cell r="O296">
            <v>0</v>
          </cell>
          <cell r="P296">
            <v>0</v>
          </cell>
          <cell r="Q296">
            <v>0</v>
          </cell>
          <cell r="R296">
            <v>0</v>
          </cell>
          <cell r="S296">
            <v>0</v>
          </cell>
          <cell r="T296">
            <v>1298475.8700000001</v>
          </cell>
          <cell r="U296">
            <v>0</v>
          </cell>
          <cell r="V296">
            <v>105040.5</v>
          </cell>
          <cell r="W296">
            <v>105040.5</v>
          </cell>
          <cell r="X296">
            <v>235225.69999999998</v>
          </cell>
          <cell r="Y296">
            <v>0</v>
          </cell>
          <cell r="Z296">
            <v>0</v>
          </cell>
          <cell r="AA296">
            <v>235225.69999999998</v>
          </cell>
          <cell r="AB296">
            <v>0</v>
          </cell>
          <cell r="AC296">
            <v>0</v>
          </cell>
          <cell r="AF296">
            <v>1533701.57</v>
          </cell>
        </row>
        <row r="297">
          <cell r="C297">
            <v>757000</v>
          </cell>
          <cell r="D297" t="str">
            <v>456090</v>
          </cell>
          <cell r="E297">
            <v>382800.67000000004</v>
          </cell>
          <cell r="F297">
            <v>374199.32999999996</v>
          </cell>
          <cell r="I297">
            <v>362668.28</v>
          </cell>
          <cell r="N297">
            <v>757000</v>
          </cell>
          <cell r="O297">
            <v>0</v>
          </cell>
          <cell r="P297">
            <v>0</v>
          </cell>
          <cell r="Q297">
            <v>0</v>
          </cell>
          <cell r="R297">
            <v>0</v>
          </cell>
          <cell r="S297">
            <v>757000</v>
          </cell>
          <cell r="T297">
            <v>3207817.85</v>
          </cell>
          <cell r="U297">
            <v>0</v>
          </cell>
          <cell r="V297">
            <v>614305.04</v>
          </cell>
          <cell r="W297">
            <v>614305.04</v>
          </cell>
          <cell r="X297">
            <v>-359644.92000000004</v>
          </cell>
          <cell r="Y297">
            <v>0</v>
          </cell>
          <cell r="Z297">
            <v>0.01</v>
          </cell>
          <cell r="AA297">
            <v>-359644.91000000003</v>
          </cell>
          <cell r="AB297">
            <v>23155.760000000009</v>
          </cell>
          <cell r="AC297">
            <v>0</v>
          </cell>
          <cell r="AF297">
            <v>2825017.18</v>
          </cell>
        </row>
        <row r="298">
          <cell r="C298">
            <v>0</v>
          </cell>
          <cell r="D298" t="str">
            <v>456100</v>
          </cell>
          <cell r="E298">
            <v>0</v>
          </cell>
          <cell r="F298">
            <v>0</v>
          </cell>
          <cell r="I298">
            <v>0</v>
          </cell>
          <cell r="N298">
            <v>0</v>
          </cell>
          <cell r="O298">
            <v>0</v>
          </cell>
          <cell r="P298">
            <v>0</v>
          </cell>
          <cell r="Q298">
            <v>0</v>
          </cell>
          <cell r="R298">
            <v>0</v>
          </cell>
          <cell r="S298">
            <v>0</v>
          </cell>
          <cell r="T298">
            <v>0</v>
          </cell>
          <cell r="U298">
            <v>0</v>
          </cell>
          <cell r="V298">
            <v>142093.41</v>
          </cell>
          <cell r="W298">
            <v>142093.41</v>
          </cell>
          <cell r="X298">
            <v>0</v>
          </cell>
          <cell r="Y298">
            <v>0</v>
          </cell>
          <cell r="Z298">
            <v>0</v>
          </cell>
          <cell r="AA298">
            <v>0</v>
          </cell>
          <cell r="AB298">
            <v>0</v>
          </cell>
          <cell r="AC298">
            <v>0</v>
          </cell>
          <cell r="AF298">
            <v>0</v>
          </cell>
        </row>
        <row r="299">
          <cell r="C299">
            <v>270000</v>
          </cell>
          <cell r="D299" t="str">
            <v>456110</v>
          </cell>
          <cell r="E299">
            <v>601333.49</v>
          </cell>
          <cell r="F299">
            <v>-331333.49</v>
          </cell>
          <cell r="I299">
            <v>267838.63</v>
          </cell>
          <cell r="N299">
            <v>270000</v>
          </cell>
          <cell r="O299">
            <v>3002000</v>
          </cell>
          <cell r="P299">
            <v>0</v>
          </cell>
          <cell r="Q299">
            <v>0</v>
          </cell>
          <cell r="R299">
            <v>0</v>
          </cell>
          <cell r="S299">
            <v>3272000</v>
          </cell>
          <cell r="T299">
            <v>601333.49</v>
          </cell>
          <cell r="U299">
            <v>0</v>
          </cell>
          <cell r="V299">
            <v>345388.39</v>
          </cell>
          <cell r="W299">
            <v>345388.39</v>
          </cell>
          <cell r="X299">
            <v>0</v>
          </cell>
          <cell r="Y299">
            <v>0</v>
          </cell>
          <cell r="Z299">
            <v>0</v>
          </cell>
          <cell r="AA299">
            <v>0</v>
          </cell>
          <cell r="AB299">
            <v>601333.49</v>
          </cell>
          <cell r="AC299">
            <v>0</v>
          </cell>
          <cell r="AF299">
            <v>0</v>
          </cell>
        </row>
        <row r="300">
          <cell r="C300">
            <v>2186000</v>
          </cell>
          <cell r="D300" t="str">
            <v>456112</v>
          </cell>
          <cell r="E300">
            <v>1327233.26</v>
          </cell>
          <cell r="F300">
            <v>858766.74</v>
          </cell>
          <cell r="I300">
            <v>507368.15</v>
          </cell>
          <cell r="N300">
            <v>2186000</v>
          </cell>
          <cell r="O300">
            <v>1146000</v>
          </cell>
          <cell r="P300">
            <v>0</v>
          </cell>
          <cell r="Q300">
            <v>0</v>
          </cell>
          <cell r="R300">
            <v>0</v>
          </cell>
          <cell r="S300">
            <v>3332000</v>
          </cell>
          <cell r="T300">
            <v>1797621.73</v>
          </cell>
          <cell r="U300">
            <v>0</v>
          </cell>
          <cell r="V300">
            <v>1145979.76</v>
          </cell>
          <cell r="W300">
            <v>1145979.76</v>
          </cell>
          <cell r="X300">
            <v>0</v>
          </cell>
          <cell r="Y300">
            <v>0</v>
          </cell>
          <cell r="Z300">
            <v>439511.81</v>
          </cell>
          <cell r="AA300">
            <v>439511.81</v>
          </cell>
          <cell r="AB300">
            <v>1766745.07</v>
          </cell>
          <cell r="AC300">
            <v>0</v>
          </cell>
          <cell r="AF300">
            <v>470388.47</v>
          </cell>
        </row>
        <row r="301">
          <cell r="C301">
            <v>0</v>
          </cell>
          <cell r="D301" t="str">
            <v>456117</v>
          </cell>
          <cell r="E301">
            <v>0</v>
          </cell>
          <cell r="F301">
            <v>0</v>
          </cell>
          <cell r="I301">
            <v>0</v>
          </cell>
          <cell r="N301">
            <v>0</v>
          </cell>
          <cell r="O301">
            <v>0</v>
          </cell>
          <cell r="P301">
            <v>0</v>
          </cell>
          <cell r="Q301">
            <v>0</v>
          </cell>
          <cell r="R301">
            <v>0</v>
          </cell>
          <cell r="S301">
            <v>0</v>
          </cell>
          <cell r="T301">
            <v>1218817.3</v>
          </cell>
          <cell r="U301">
            <v>0</v>
          </cell>
          <cell r="V301">
            <v>0</v>
          </cell>
          <cell r="W301">
            <v>0</v>
          </cell>
          <cell r="X301">
            <v>0</v>
          </cell>
          <cell r="Y301">
            <v>0</v>
          </cell>
          <cell r="Z301">
            <v>0</v>
          </cell>
          <cell r="AA301">
            <v>0</v>
          </cell>
          <cell r="AB301">
            <v>0</v>
          </cell>
          <cell r="AC301">
            <v>0</v>
          </cell>
          <cell r="AF301">
            <v>1218817.3</v>
          </cell>
        </row>
        <row r="302">
          <cell r="C302">
            <v>2853000</v>
          </cell>
          <cell r="D302" t="str">
            <v>456118</v>
          </cell>
          <cell r="E302">
            <v>1116409.26</v>
          </cell>
          <cell r="F302">
            <v>1736590.74</v>
          </cell>
          <cell r="I302">
            <v>5409.26</v>
          </cell>
          <cell r="N302">
            <v>2853000</v>
          </cell>
          <cell r="O302">
            <v>0</v>
          </cell>
          <cell r="P302">
            <v>0</v>
          </cell>
          <cell r="Q302">
            <v>0</v>
          </cell>
          <cell r="R302">
            <v>0</v>
          </cell>
          <cell r="S302">
            <v>2853000</v>
          </cell>
          <cell r="T302">
            <v>4962736.9000000004</v>
          </cell>
          <cell r="U302">
            <v>0</v>
          </cell>
          <cell r="V302">
            <v>79.56</v>
          </cell>
          <cell r="W302">
            <v>79.56</v>
          </cell>
          <cell r="X302">
            <v>-1111000</v>
          </cell>
          <cell r="Y302">
            <v>0</v>
          </cell>
          <cell r="Z302">
            <v>3828674.67</v>
          </cell>
          <cell r="AA302">
            <v>2717674.67</v>
          </cell>
          <cell r="AB302">
            <v>3834083.9299999997</v>
          </cell>
          <cell r="AC302">
            <v>0</v>
          </cell>
          <cell r="AF302">
            <v>3846327.6400000006</v>
          </cell>
        </row>
        <row r="303">
          <cell r="C303">
            <v>0</v>
          </cell>
          <cell r="D303" t="str">
            <v>456119</v>
          </cell>
          <cell r="E303">
            <v>-0.54</v>
          </cell>
          <cell r="F303">
            <v>0.54</v>
          </cell>
          <cell r="I303">
            <v>0</v>
          </cell>
          <cell r="N303">
            <v>0</v>
          </cell>
          <cell r="O303">
            <v>0</v>
          </cell>
          <cell r="P303">
            <v>0</v>
          </cell>
          <cell r="Q303">
            <v>0</v>
          </cell>
          <cell r="R303">
            <v>0</v>
          </cell>
          <cell r="S303">
            <v>0</v>
          </cell>
          <cell r="T303">
            <v>351780.39</v>
          </cell>
          <cell r="U303">
            <v>0</v>
          </cell>
          <cell r="V303">
            <v>0</v>
          </cell>
          <cell r="W303">
            <v>0</v>
          </cell>
          <cell r="X303">
            <v>0</v>
          </cell>
          <cell r="Y303">
            <v>0</v>
          </cell>
          <cell r="Z303">
            <v>351780.93</v>
          </cell>
          <cell r="AA303">
            <v>351780.93</v>
          </cell>
          <cell r="AB303">
            <v>351780.39</v>
          </cell>
          <cell r="AC303">
            <v>0</v>
          </cell>
          <cell r="AF303">
            <v>351780.93</v>
          </cell>
        </row>
        <row r="304">
          <cell r="C304">
            <v>2162000</v>
          </cell>
          <cell r="D304" t="str">
            <v>456120</v>
          </cell>
          <cell r="E304">
            <v>1103845.3900000001</v>
          </cell>
          <cell r="F304">
            <v>1058154.6099999999</v>
          </cell>
          <cell r="I304">
            <v>-113.26</v>
          </cell>
          <cell r="N304">
            <v>2162000</v>
          </cell>
          <cell r="O304">
            <v>2245000</v>
          </cell>
          <cell r="P304">
            <v>0</v>
          </cell>
          <cell r="Q304">
            <v>0</v>
          </cell>
          <cell r="R304">
            <v>0</v>
          </cell>
          <cell r="S304">
            <v>4407000</v>
          </cell>
          <cell r="T304">
            <v>1857628.44</v>
          </cell>
          <cell r="U304">
            <v>0</v>
          </cell>
          <cell r="V304">
            <v>847523.61</v>
          </cell>
          <cell r="W304">
            <v>847523.61</v>
          </cell>
          <cell r="X304">
            <v>-1035558.03</v>
          </cell>
          <cell r="Y304">
            <v>0</v>
          </cell>
          <cell r="Z304">
            <v>0</v>
          </cell>
          <cell r="AA304">
            <v>-1035558.03</v>
          </cell>
          <cell r="AB304">
            <v>68287.360000000102</v>
          </cell>
          <cell r="AC304">
            <v>0</v>
          </cell>
          <cell r="AF304">
            <v>753783.04999999981</v>
          </cell>
        </row>
        <row r="305">
          <cell r="C305">
            <v>1130000</v>
          </cell>
          <cell r="D305" t="str">
            <v>456122</v>
          </cell>
          <cell r="E305">
            <v>-351780.39</v>
          </cell>
          <cell r="F305">
            <v>1481780.3900000001</v>
          </cell>
          <cell r="I305">
            <v>0</v>
          </cell>
          <cell r="N305">
            <v>1130000</v>
          </cell>
          <cell r="O305">
            <v>0</v>
          </cell>
          <cell r="P305">
            <v>0</v>
          </cell>
          <cell r="Q305">
            <v>0</v>
          </cell>
          <cell r="R305">
            <v>0</v>
          </cell>
          <cell r="S305">
            <v>1130000</v>
          </cell>
          <cell r="T305">
            <v>10943420.609999999</v>
          </cell>
          <cell r="U305">
            <v>0</v>
          </cell>
          <cell r="V305">
            <v>0</v>
          </cell>
          <cell r="W305">
            <v>0</v>
          </cell>
          <cell r="X305">
            <v>351780.39</v>
          </cell>
          <cell r="Y305">
            <v>0</v>
          </cell>
          <cell r="Z305">
            <v>0</v>
          </cell>
          <cell r="AA305">
            <v>351780.39</v>
          </cell>
          <cell r="AB305">
            <v>0</v>
          </cell>
          <cell r="AC305">
            <v>0</v>
          </cell>
          <cell r="AF305">
            <v>11295201</v>
          </cell>
        </row>
        <row r="306">
          <cell r="C306">
            <v>261000</v>
          </cell>
          <cell r="D306" t="str">
            <v>456123</v>
          </cell>
          <cell r="E306">
            <v>101318.75</v>
          </cell>
          <cell r="F306">
            <v>159681.25</v>
          </cell>
          <cell r="I306">
            <v>14044.08</v>
          </cell>
          <cell r="N306">
            <v>261000</v>
          </cell>
          <cell r="O306">
            <v>2221000</v>
          </cell>
          <cell r="P306">
            <v>0</v>
          </cell>
          <cell r="Q306">
            <v>0</v>
          </cell>
          <cell r="R306">
            <v>0</v>
          </cell>
          <cell r="S306">
            <v>2482000</v>
          </cell>
          <cell r="T306">
            <v>101318.75</v>
          </cell>
          <cell r="U306">
            <v>0</v>
          </cell>
          <cell r="V306">
            <v>25668.34</v>
          </cell>
          <cell r="W306">
            <v>25668.34</v>
          </cell>
          <cell r="X306">
            <v>0</v>
          </cell>
          <cell r="Y306">
            <v>0</v>
          </cell>
          <cell r="Z306">
            <v>0</v>
          </cell>
          <cell r="AA306">
            <v>0</v>
          </cell>
          <cell r="AB306">
            <v>101318.75</v>
          </cell>
          <cell r="AC306">
            <v>0</v>
          </cell>
          <cell r="AF306">
            <v>0</v>
          </cell>
        </row>
        <row r="307">
          <cell r="C307">
            <v>416000</v>
          </cell>
          <cell r="D307" t="str">
            <v>456125</v>
          </cell>
          <cell r="E307">
            <v>325462.82</v>
          </cell>
          <cell r="F307">
            <v>90537.18</v>
          </cell>
          <cell r="I307">
            <v>73123.740000000005</v>
          </cell>
          <cell r="N307">
            <v>416000</v>
          </cell>
          <cell r="O307">
            <v>432000</v>
          </cell>
          <cell r="P307">
            <v>0</v>
          </cell>
          <cell r="Q307">
            <v>0</v>
          </cell>
          <cell r="R307">
            <v>0</v>
          </cell>
          <cell r="S307">
            <v>848000</v>
          </cell>
          <cell r="T307">
            <v>1795588.48</v>
          </cell>
          <cell r="U307">
            <v>0</v>
          </cell>
          <cell r="V307">
            <v>416907.51</v>
          </cell>
          <cell r="W307">
            <v>416907.51</v>
          </cell>
          <cell r="X307">
            <v>0</v>
          </cell>
          <cell r="Y307">
            <v>0</v>
          </cell>
          <cell r="Z307">
            <v>0</v>
          </cell>
          <cell r="AA307">
            <v>0</v>
          </cell>
          <cell r="AB307">
            <v>325462.82</v>
          </cell>
          <cell r="AC307">
            <v>0</v>
          </cell>
          <cell r="AF307">
            <v>1470125.66</v>
          </cell>
        </row>
        <row r="308">
          <cell r="C308">
            <v>73000</v>
          </cell>
          <cell r="D308" t="str">
            <v>456126</v>
          </cell>
          <cell r="E308">
            <v>0</v>
          </cell>
          <cell r="F308">
            <v>73000</v>
          </cell>
          <cell r="I308">
            <v>0</v>
          </cell>
          <cell r="N308">
            <v>73000</v>
          </cell>
          <cell r="O308">
            <v>76000</v>
          </cell>
          <cell r="P308">
            <v>0</v>
          </cell>
          <cell r="Q308">
            <v>0</v>
          </cell>
          <cell r="R308">
            <v>0</v>
          </cell>
          <cell r="S308">
            <v>149000</v>
          </cell>
          <cell r="T308">
            <v>0</v>
          </cell>
          <cell r="U308">
            <v>0</v>
          </cell>
          <cell r="V308">
            <v>0</v>
          </cell>
          <cell r="W308">
            <v>0</v>
          </cell>
          <cell r="X308">
            <v>0</v>
          </cell>
          <cell r="Y308">
            <v>0</v>
          </cell>
          <cell r="Z308">
            <v>0</v>
          </cell>
          <cell r="AA308">
            <v>0</v>
          </cell>
          <cell r="AB308">
            <v>0</v>
          </cell>
          <cell r="AC308">
            <v>0</v>
          </cell>
          <cell r="AF308">
            <v>0</v>
          </cell>
        </row>
        <row r="309">
          <cell r="C309">
            <v>19589000</v>
          </cell>
          <cell r="D309" t="str">
            <v>A_WS TRUNKS PUMP 329</v>
          </cell>
          <cell r="E309">
            <v>6258946.7799999993</v>
          </cell>
          <cell r="F309">
            <v>13330053.220000001</v>
          </cell>
          <cell r="I309">
            <v>1526430.7799999998</v>
          </cell>
          <cell r="N309">
            <v>19589000</v>
          </cell>
          <cell r="O309">
            <v>33278000</v>
          </cell>
          <cell r="P309">
            <v>0</v>
          </cell>
          <cell r="Q309">
            <v>0</v>
          </cell>
          <cell r="R309">
            <v>0</v>
          </cell>
          <cell r="S309">
            <v>52867000</v>
          </cell>
          <cell r="T309">
            <v>33063549.48</v>
          </cell>
          <cell r="U309">
            <v>0</v>
          </cell>
          <cell r="V309">
            <v>20054557.68</v>
          </cell>
          <cell r="W309">
            <v>20054557.68</v>
          </cell>
          <cell r="X309">
            <v>-2057546.71</v>
          </cell>
          <cell r="Y309">
            <v>0</v>
          </cell>
          <cell r="Z309">
            <v>7630299.9100000001</v>
          </cell>
          <cell r="AA309">
            <v>5572753.2000000002</v>
          </cell>
          <cell r="AB309">
            <v>11831699.98</v>
          </cell>
          <cell r="AC309">
            <v>0</v>
          </cell>
          <cell r="AF309">
            <v>26804602.700000003</v>
          </cell>
        </row>
        <row r="310">
          <cell r="C310">
            <v>731000</v>
          </cell>
          <cell r="D310" t="str">
            <v>454591</v>
          </cell>
          <cell r="E310">
            <v>0</v>
          </cell>
          <cell r="F310">
            <v>731000</v>
          </cell>
          <cell r="I310">
            <v>0</v>
          </cell>
          <cell r="N310">
            <v>731000</v>
          </cell>
          <cell r="O310">
            <v>190000</v>
          </cell>
          <cell r="P310">
            <v>0</v>
          </cell>
          <cell r="Q310">
            <v>0</v>
          </cell>
          <cell r="R310">
            <v>0</v>
          </cell>
          <cell r="S310">
            <v>921000</v>
          </cell>
          <cell r="T310">
            <v>142746.31</v>
          </cell>
          <cell r="U310">
            <v>0</v>
          </cell>
          <cell r="V310">
            <v>0</v>
          </cell>
          <cell r="W310">
            <v>0</v>
          </cell>
          <cell r="X310">
            <v>0</v>
          </cell>
          <cell r="Y310">
            <v>0</v>
          </cell>
          <cell r="Z310">
            <v>0</v>
          </cell>
          <cell r="AA310">
            <v>0</v>
          </cell>
          <cell r="AB310">
            <v>0</v>
          </cell>
          <cell r="AC310">
            <v>0</v>
          </cell>
          <cell r="AF310">
            <v>142746.31</v>
          </cell>
        </row>
        <row r="311">
          <cell r="C311">
            <v>731000</v>
          </cell>
          <cell r="D311" t="str">
            <v>A_NEW AREAS 322</v>
          </cell>
          <cell r="E311">
            <v>0</v>
          </cell>
          <cell r="F311">
            <v>731000</v>
          </cell>
          <cell r="I311">
            <v>0</v>
          </cell>
          <cell r="N311">
            <v>731000</v>
          </cell>
          <cell r="O311">
            <v>190000</v>
          </cell>
          <cell r="P311">
            <v>0</v>
          </cell>
          <cell r="Q311">
            <v>0</v>
          </cell>
          <cell r="R311">
            <v>0</v>
          </cell>
          <cell r="S311">
            <v>921000</v>
          </cell>
          <cell r="T311">
            <v>142746.31</v>
          </cell>
          <cell r="U311">
            <v>0</v>
          </cell>
          <cell r="V311">
            <v>0</v>
          </cell>
          <cell r="W311">
            <v>0</v>
          </cell>
          <cell r="X311">
            <v>0</v>
          </cell>
          <cell r="Y311">
            <v>0</v>
          </cell>
          <cell r="Z311">
            <v>0</v>
          </cell>
          <cell r="AA311">
            <v>0</v>
          </cell>
          <cell r="AB311">
            <v>0</v>
          </cell>
          <cell r="AC311">
            <v>0</v>
          </cell>
          <cell r="AF311">
            <v>142746.31</v>
          </cell>
        </row>
        <row r="312">
          <cell r="C312">
            <v>5200000</v>
          </cell>
          <cell r="D312" t="str">
            <v>454550</v>
          </cell>
          <cell r="E312">
            <v>2449631.9900000002</v>
          </cell>
          <cell r="F312">
            <v>2750368.01</v>
          </cell>
          <cell r="I312">
            <v>1042524.77</v>
          </cell>
          <cell r="N312">
            <v>5200000</v>
          </cell>
          <cell r="O312">
            <v>6552000</v>
          </cell>
          <cell r="P312">
            <v>0</v>
          </cell>
          <cell r="Q312">
            <v>0</v>
          </cell>
          <cell r="R312">
            <v>0</v>
          </cell>
          <cell r="S312">
            <v>11752000</v>
          </cell>
          <cell r="T312">
            <v>7607915.0899999999</v>
          </cell>
          <cell r="U312">
            <v>0</v>
          </cell>
          <cell r="V312">
            <v>2566618.4900000002</v>
          </cell>
          <cell r="W312">
            <v>2566618.4900000002</v>
          </cell>
          <cell r="X312">
            <v>-2301859.89</v>
          </cell>
          <cell r="Y312">
            <v>0</v>
          </cell>
          <cell r="Z312">
            <v>0</v>
          </cell>
          <cell r="AA312">
            <v>-2301859.89</v>
          </cell>
          <cell r="AB312">
            <v>147772.10000000009</v>
          </cell>
          <cell r="AC312">
            <v>0</v>
          </cell>
          <cell r="AF312">
            <v>5158283.0999999996</v>
          </cell>
        </row>
        <row r="313">
          <cell r="C313">
            <v>372000</v>
          </cell>
          <cell r="D313" t="str">
            <v>454551</v>
          </cell>
          <cell r="E313">
            <v>55196.030000000006</v>
          </cell>
          <cell r="F313">
            <v>316803.96999999997</v>
          </cell>
          <cell r="I313">
            <v>52757.23</v>
          </cell>
          <cell r="N313">
            <v>372000</v>
          </cell>
          <cell r="O313">
            <v>387000</v>
          </cell>
          <cell r="P313">
            <v>0</v>
          </cell>
          <cell r="Q313">
            <v>0</v>
          </cell>
          <cell r="R313">
            <v>0</v>
          </cell>
          <cell r="S313">
            <v>759000</v>
          </cell>
          <cell r="T313">
            <v>234851.28</v>
          </cell>
          <cell r="U313">
            <v>0</v>
          </cell>
          <cell r="V313">
            <v>253800.12</v>
          </cell>
          <cell r="W313">
            <v>253800.12</v>
          </cell>
          <cell r="X313">
            <v>0</v>
          </cell>
          <cell r="Y313">
            <v>0</v>
          </cell>
          <cell r="Z313">
            <v>0</v>
          </cell>
          <cell r="AA313">
            <v>0</v>
          </cell>
          <cell r="AB313">
            <v>55196.030000000006</v>
          </cell>
          <cell r="AC313">
            <v>0</v>
          </cell>
          <cell r="AF313">
            <v>179655.25</v>
          </cell>
        </row>
        <row r="314">
          <cell r="C314">
            <v>0</v>
          </cell>
          <cell r="D314" t="str">
            <v>454552</v>
          </cell>
          <cell r="E314">
            <v>201319.49000000002</v>
          </cell>
          <cell r="F314">
            <v>-201319.49000000002</v>
          </cell>
          <cell r="I314">
            <v>27094.41</v>
          </cell>
          <cell r="N314">
            <v>0</v>
          </cell>
          <cell r="O314">
            <v>0</v>
          </cell>
          <cell r="P314">
            <v>0</v>
          </cell>
          <cell r="Q314">
            <v>0</v>
          </cell>
          <cell r="R314">
            <v>0</v>
          </cell>
          <cell r="S314">
            <v>0</v>
          </cell>
          <cell r="T314">
            <v>201319.49</v>
          </cell>
          <cell r="U314">
            <v>0</v>
          </cell>
          <cell r="V314">
            <v>0</v>
          </cell>
          <cell r="W314">
            <v>0</v>
          </cell>
          <cell r="X314">
            <v>-189521.29</v>
          </cell>
          <cell r="Y314">
            <v>0</v>
          </cell>
          <cell r="Z314">
            <v>0</v>
          </cell>
          <cell r="AA314">
            <v>-189521.29</v>
          </cell>
          <cell r="AB314">
            <v>11798.200000000012</v>
          </cell>
          <cell r="AC314">
            <v>0</v>
          </cell>
          <cell r="AF314">
            <v>0</v>
          </cell>
        </row>
        <row r="315">
          <cell r="C315">
            <v>520000</v>
          </cell>
          <cell r="D315" t="str">
            <v>454554</v>
          </cell>
          <cell r="E315">
            <v>0</v>
          </cell>
          <cell r="F315">
            <v>520000</v>
          </cell>
          <cell r="I315">
            <v>0</v>
          </cell>
          <cell r="N315">
            <v>520000</v>
          </cell>
          <cell r="O315">
            <v>540000</v>
          </cell>
          <cell r="P315">
            <v>0</v>
          </cell>
          <cell r="Q315">
            <v>0</v>
          </cell>
          <cell r="R315">
            <v>0</v>
          </cell>
          <cell r="S315">
            <v>1060000</v>
          </cell>
          <cell r="T315">
            <v>0</v>
          </cell>
          <cell r="U315">
            <v>0</v>
          </cell>
          <cell r="V315">
            <v>0</v>
          </cell>
          <cell r="W315">
            <v>0</v>
          </cell>
          <cell r="X315">
            <v>0</v>
          </cell>
          <cell r="Y315">
            <v>0</v>
          </cell>
          <cell r="Z315">
            <v>0</v>
          </cell>
          <cell r="AA315">
            <v>0</v>
          </cell>
          <cell r="AB315">
            <v>0</v>
          </cell>
          <cell r="AC315">
            <v>0</v>
          </cell>
          <cell r="AF315">
            <v>0</v>
          </cell>
        </row>
        <row r="316">
          <cell r="C316">
            <v>208000</v>
          </cell>
          <cell r="D316" t="str">
            <v>454556</v>
          </cell>
          <cell r="E316">
            <v>60444.94</v>
          </cell>
          <cell r="F316">
            <v>147555.06</v>
          </cell>
          <cell r="I316">
            <v>11691.69</v>
          </cell>
          <cell r="N316">
            <v>208000</v>
          </cell>
          <cell r="O316">
            <v>216000</v>
          </cell>
          <cell r="P316">
            <v>0</v>
          </cell>
          <cell r="Q316">
            <v>0</v>
          </cell>
          <cell r="R316">
            <v>0</v>
          </cell>
          <cell r="S316">
            <v>424000</v>
          </cell>
          <cell r="T316">
            <v>60444.94</v>
          </cell>
          <cell r="U316">
            <v>0</v>
          </cell>
          <cell r="V316">
            <v>0</v>
          </cell>
          <cell r="W316">
            <v>0</v>
          </cell>
          <cell r="X316">
            <v>0</v>
          </cell>
          <cell r="Y316">
            <v>0</v>
          </cell>
          <cell r="Z316">
            <v>0</v>
          </cell>
          <cell r="AA316">
            <v>0</v>
          </cell>
          <cell r="AB316">
            <v>60444.94</v>
          </cell>
          <cell r="AC316">
            <v>0</v>
          </cell>
          <cell r="AF316">
            <v>0</v>
          </cell>
        </row>
        <row r="317">
          <cell r="C317">
            <v>694000</v>
          </cell>
          <cell r="D317" t="str">
            <v>454570</v>
          </cell>
          <cell r="E317">
            <v>192014.23</v>
          </cell>
          <cell r="F317">
            <v>501985.77</v>
          </cell>
          <cell r="I317">
            <v>35758.629999999997</v>
          </cell>
          <cell r="N317">
            <v>694000</v>
          </cell>
          <cell r="O317">
            <v>720000</v>
          </cell>
          <cell r="P317">
            <v>0</v>
          </cell>
          <cell r="Q317">
            <v>0</v>
          </cell>
          <cell r="R317">
            <v>0</v>
          </cell>
          <cell r="S317">
            <v>1414000</v>
          </cell>
          <cell r="T317">
            <v>1171229.49</v>
          </cell>
          <cell r="U317">
            <v>0</v>
          </cell>
          <cell r="V317">
            <v>72028.990000000005</v>
          </cell>
          <cell r="W317">
            <v>72028.990000000005</v>
          </cell>
          <cell r="X317">
            <v>-178623.28999999998</v>
          </cell>
          <cell r="Y317">
            <v>0</v>
          </cell>
          <cell r="Z317">
            <v>3402.78</v>
          </cell>
          <cell r="AA317">
            <v>-175220.50999999998</v>
          </cell>
          <cell r="AB317">
            <v>16793.72000000003</v>
          </cell>
          <cell r="AC317">
            <v>0</v>
          </cell>
          <cell r="AF317">
            <v>979215.26</v>
          </cell>
        </row>
        <row r="318">
          <cell r="C318">
            <v>150000</v>
          </cell>
          <cell r="D318" t="str">
            <v>454571</v>
          </cell>
          <cell r="E318">
            <v>93392.26</v>
          </cell>
          <cell r="F318">
            <v>56607.740000000005</v>
          </cell>
          <cell r="I318">
            <v>93392.26</v>
          </cell>
          <cell r="N318">
            <v>150000</v>
          </cell>
          <cell r="O318">
            <v>0</v>
          </cell>
          <cell r="P318">
            <v>0</v>
          </cell>
          <cell r="Q318">
            <v>0</v>
          </cell>
          <cell r="R318">
            <v>0</v>
          </cell>
          <cell r="S318">
            <v>150000</v>
          </cell>
          <cell r="T318">
            <v>93392.26</v>
          </cell>
          <cell r="U318">
            <v>0</v>
          </cell>
          <cell r="V318">
            <v>29460.11</v>
          </cell>
          <cell r="W318">
            <v>29460.11</v>
          </cell>
          <cell r="X318">
            <v>-87758.53</v>
          </cell>
          <cell r="Y318">
            <v>0</v>
          </cell>
          <cell r="Z318">
            <v>0</v>
          </cell>
          <cell r="AA318">
            <v>-87758.53</v>
          </cell>
          <cell r="AB318">
            <v>5633.7299999999959</v>
          </cell>
          <cell r="AC318">
            <v>0</v>
          </cell>
          <cell r="AF318">
            <v>0</v>
          </cell>
        </row>
        <row r="319">
          <cell r="C319">
            <v>1043000</v>
          </cell>
          <cell r="D319" t="str">
            <v>454573</v>
          </cell>
          <cell r="E319">
            <v>1166707.32</v>
          </cell>
          <cell r="F319">
            <v>-123707.32000000007</v>
          </cell>
          <cell r="I319">
            <v>3893.04</v>
          </cell>
          <cell r="N319">
            <v>1043000</v>
          </cell>
          <cell r="O319">
            <v>0</v>
          </cell>
          <cell r="P319">
            <v>0</v>
          </cell>
          <cell r="Q319">
            <v>0</v>
          </cell>
          <cell r="R319">
            <v>0</v>
          </cell>
          <cell r="S319">
            <v>1043000</v>
          </cell>
          <cell r="T319">
            <v>1166707.32</v>
          </cell>
          <cell r="U319">
            <v>0</v>
          </cell>
          <cell r="V319">
            <v>38781.340000000004</v>
          </cell>
          <cell r="W319">
            <v>38781.340000000004</v>
          </cell>
          <cell r="X319">
            <v>-1096326.68</v>
          </cell>
          <cell r="Y319">
            <v>0</v>
          </cell>
          <cell r="Z319">
            <v>0</v>
          </cell>
          <cell r="AA319">
            <v>-1096326.68</v>
          </cell>
          <cell r="AB319">
            <v>70380.64000000013</v>
          </cell>
          <cell r="AC319">
            <v>0</v>
          </cell>
          <cell r="AF319">
            <v>0</v>
          </cell>
        </row>
        <row r="320">
          <cell r="C320">
            <v>5398000</v>
          </cell>
          <cell r="D320" t="str">
            <v>456130</v>
          </cell>
          <cell r="E320">
            <v>8329017.5800000001</v>
          </cell>
          <cell r="F320">
            <v>-2931017.58</v>
          </cell>
          <cell r="I320">
            <v>880444.61</v>
          </cell>
          <cell r="N320">
            <v>5398000</v>
          </cell>
          <cell r="O320">
            <v>3971000</v>
          </cell>
          <cell r="P320">
            <v>0</v>
          </cell>
          <cell r="Q320">
            <v>0</v>
          </cell>
          <cell r="R320">
            <v>0</v>
          </cell>
          <cell r="S320">
            <v>9369000</v>
          </cell>
          <cell r="T320">
            <v>13376807.529999999</v>
          </cell>
          <cell r="U320">
            <v>0</v>
          </cell>
          <cell r="V320">
            <v>139317.59</v>
          </cell>
          <cell r="W320">
            <v>139317.59</v>
          </cell>
          <cell r="X320">
            <v>-6949908.1499999994</v>
          </cell>
          <cell r="Y320">
            <v>0</v>
          </cell>
          <cell r="Z320">
            <v>822657.17</v>
          </cell>
          <cell r="AA320">
            <v>-6127250.9799999995</v>
          </cell>
          <cell r="AB320">
            <v>2201766.6000000006</v>
          </cell>
          <cell r="AC320">
            <v>0</v>
          </cell>
          <cell r="AF320">
            <v>5047789.9499999993</v>
          </cell>
        </row>
        <row r="321">
          <cell r="C321">
            <v>13585000</v>
          </cell>
          <cell r="D321" t="str">
            <v>A_REPLACE EXTN 321</v>
          </cell>
          <cell r="E321">
            <v>12547723.84</v>
          </cell>
          <cell r="F321">
            <v>1037276.1600000001</v>
          </cell>
          <cell r="I321">
            <v>2147556.6399999997</v>
          </cell>
          <cell r="N321">
            <v>13585000</v>
          </cell>
          <cell r="O321">
            <v>12386000</v>
          </cell>
          <cell r="P321">
            <v>0</v>
          </cell>
          <cell r="Q321">
            <v>0</v>
          </cell>
          <cell r="R321">
            <v>0</v>
          </cell>
          <cell r="S321">
            <v>25971000</v>
          </cell>
          <cell r="T321">
            <v>23912667.399999999</v>
          </cell>
          <cell r="U321">
            <v>0</v>
          </cell>
          <cell r="V321">
            <v>3100006.64</v>
          </cell>
          <cell r="W321">
            <v>3100006.64</v>
          </cell>
          <cell r="X321">
            <v>-10803997.83</v>
          </cell>
          <cell r="Y321">
            <v>0</v>
          </cell>
          <cell r="Z321">
            <v>826059.95000000007</v>
          </cell>
          <cell r="AA321">
            <v>-9977937.8800000008</v>
          </cell>
          <cell r="AB321">
            <v>2569785.959999999</v>
          </cell>
          <cell r="AC321">
            <v>0</v>
          </cell>
          <cell r="AF321">
            <v>11364943.559999999</v>
          </cell>
        </row>
        <row r="322">
          <cell r="C322">
            <v>0</v>
          </cell>
          <cell r="D322" t="str">
            <v>454560</v>
          </cell>
          <cell r="E322">
            <v>50641.43</v>
          </cell>
          <cell r="F322">
            <v>-50641.43</v>
          </cell>
          <cell r="I322">
            <v>75662.180000000008</v>
          </cell>
          <cell r="N322">
            <v>0</v>
          </cell>
          <cell r="O322">
            <v>682000</v>
          </cell>
          <cell r="P322">
            <v>0</v>
          </cell>
          <cell r="Q322">
            <v>0</v>
          </cell>
          <cell r="R322">
            <v>0</v>
          </cell>
          <cell r="S322">
            <v>682000</v>
          </cell>
          <cell r="T322">
            <v>507702.21</v>
          </cell>
          <cell r="U322">
            <v>0</v>
          </cell>
          <cell r="V322">
            <v>0</v>
          </cell>
          <cell r="W322">
            <v>0</v>
          </cell>
          <cell r="X322">
            <v>-36128.78</v>
          </cell>
          <cell r="Y322">
            <v>0</v>
          </cell>
          <cell r="Z322">
            <v>10372.56</v>
          </cell>
          <cell r="AA322">
            <v>-25756.22</v>
          </cell>
          <cell r="AB322">
            <v>24885.21</v>
          </cell>
          <cell r="AC322">
            <v>0</v>
          </cell>
          <cell r="AF322">
            <v>457060.78</v>
          </cell>
        </row>
        <row r="323">
          <cell r="C323">
            <v>0</v>
          </cell>
          <cell r="D323" t="str">
            <v>A_SERV CONNECTN 321</v>
          </cell>
          <cell r="E323">
            <v>50641.43</v>
          </cell>
          <cell r="F323">
            <v>-50641.43</v>
          </cell>
          <cell r="I323">
            <v>75662.180000000008</v>
          </cell>
          <cell r="N323">
            <v>0</v>
          </cell>
          <cell r="O323">
            <v>682000</v>
          </cell>
          <cell r="P323">
            <v>0</v>
          </cell>
          <cell r="Q323">
            <v>0</v>
          </cell>
          <cell r="R323">
            <v>0</v>
          </cell>
          <cell r="S323">
            <v>682000</v>
          </cell>
          <cell r="T323">
            <v>507702.21</v>
          </cell>
          <cell r="U323">
            <v>0</v>
          </cell>
          <cell r="V323">
            <v>0</v>
          </cell>
          <cell r="W323">
            <v>0</v>
          </cell>
          <cell r="X323">
            <v>-36128.78</v>
          </cell>
          <cell r="Y323">
            <v>0</v>
          </cell>
          <cell r="Z323">
            <v>10372.56</v>
          </cell>
          <cell r="AA323">
            <v>-25756.22</v>
          </cell>
          <cell r="AB323">
            <v>24885.21</v>
          </cell>
          <cell r="AC323">
            <v>0</v>
          </cell>
          <cell r="AF323">
            <v>457060.78</v>
          </cell>
        </row>
        <row r="324">
          <cell r="C324">
            <v>34324000</v>
          </cell>
          <cell r="D324" t="str">
            <v>A_P895</v>
          </cell>
          <cell r="E324">
            <v>19227573.07</v>
          </cell>
          <cell r="F324">
            <v>15096426.93</v>
          </cell>
          <cell r="I324">
            <v>3993304.1</v>
          </cell>
          <cell r="N324">
            <v>34324000</v>
          </cell>
          <cell r="O324">
            <v>46536000</v>
          </cell>
          <cell r="P324">
            <v>0</v>
          </cell>
          <cell r="Q324">
            <v>0</v>
          </cell>
          <cell r="R324">
            <v>0</v>
          </cell>
          <cell r="S324">
            <v>80860000</v>
          </cell>
          <cell r="T324">
            <v>58039429.75</v>
          </cell>
          <cell r="U324">
            <v>0</v>
          </cell>
          <cell r="V324">
            <v>23284766.899999999</v>
          </cell>
          <cell r="W324">
            <v>23284766.899999999</v>
          </cell>
          <cell r="X324">
            <v>-13245599.059999999</v>
          </cell>
          <cell r="Y324">
            <v>0</v>
          </cell>
          <cell r="Z324">
            <v>8466732.4199999999</v>
          </cell>
          <cell r="AA324">
            <v>-4778866.6399999987</v>
          </cell>
          <cell r="AB324">
            <v>14448706.430000002</v>
          </cell>
          <cell r="AC324">
            <v>0</v>
          </cell>
          <cell r="AF324">
            <v>38811856.68</v>
          </cell>
        </row>
        <row r="325">
          <cell r="C325">
            <v>128000</v>
          </cell>
          <cell r="D325" t="str">
            <v>454640</v>
          </cell>
          <cell r="E325">
            <v>171920.05000000002</v>
          </cell>
          <cell r="F325">
            <v>-43920.050000000017</v>
          </cell>
          <cell r="I325">
            <v>-17.059999999999999</v>
          </cell>
          <cell r="N325">
            <v>128000</v>
          </cell>
          <cell r="O325">
            <v>133000</v>
          </cell>
          <cell r="P325">
            <v>0</v>
          </cell>
          <cell r="Q325">
            <v>0</v>
          </cell>
          <cell r="R325">
            <v>0</v>
          </cell>
          <cell r="S325">
            <v>261000</v>
          </cell>
          <cell r="T325">
            <v>334814.07</v>
          </cell>
          <cell r="U325">
            <v>0</v>
          </cell>
          <cell r="V325">
            <v>17450</v>
          </cell>
          <cell r="W325">
            <v>17450</v>
          </cell>
          <cell r="X325">
            <v>0</v>
          </cell>
          <cell r="Y325">
            <v>0</v>
          </cell>
          <cell r="Z325">
            <v>0</v>
          </cell>
          <cell r="AA325">
            <v>0</v>
          </cell>
          <cell r="AB325">
            <v>171920.05000000002</v>
          </cell>
          <cell r="AC325">
            <v>0</v>
          </cell>
          <cell r="AF325">
            <v>162894.01999999999</v>
          </cell>
        </row>
        <row r="326">
          <cell r="C326">
            <v>1704000</v>
          </cell>
          <cell r="D326" t="str">
            <v>454650</v>
          </cell>
          <cell r="E326">
            <v>473727.5</v>
          </cell>
          <cell r="F326">
            <v>1230272.5</v>
          </cell>
          <cell r="I326">
            <v>53617.75</v>
          </cell>
          <cell r="N326">
            <v>1704000</v>
          </cell>
          <cell r="O326">
            <v>1032000</v>
          </cell>
          <cell r="P326">
            <v>0</v>
          </cell>
          <cell r="Q326">
            <v>0</v>
          </cell>
          <cell r="R326">
            <v>0</v>
          </cell>
          <cell r="S326">
            <v>2736000</v>
          </cell>
          <cell r="T326">
            <v>640402.28</v>
          </cell>
          <cell r="U326">
            <v>0</v>
          </cell>
          <cell r="V326">
            <v>216369.12</v>
          </cell>
          <cell r="W326">
            <v>216369.12</v>
          </cell>
          <cell r="X326">
            <v>-14107.679999999997</v>
          </cell>
          <cell r="Y326">
            <v>0</v>
          </cell>
          <cell r="Z326">
            <v>0</v>
          </cell>
          <cell r="AA326">
            <v>-14107.679999999997</v>
          </cell>
          <cell r="AB326">
            <v>459619.82</v>
          </cell>
          <cell r="AC326">
            <v>0</v>
          </cell>
          <cell r="AF326">
            <v>166674.78000000003</v>
          </cell>
        </row>
        <row r="327">
          <cell r="C327">
            <v>1832000</v>
          </cell>
          <cell r="D327" t="str">
            <v>A_EQUIPMENT 320</v>
          </cell>
          <cell r="E327">
            <v>645647.55000000005</v>
          </cell>
          <cell r="F327">
            <v>1186352.45</v>
          </cell>
          <cell r="I327">
            <v>53600.69</v>
          </cell>
          <cell r="N327">
            <v>1832000</v>
          </cell>
          <cell r="O327">
            <v>1165000</v>
          </cell>
          <cell r="P327">
            <v>0</v>
          </cell>
          <cell r="Q327">
            <v>0</v>
          </cell>
          <cell r="R327">
            <v>0</v>
          </cell>
          <cell r="S327">
            <v>2997000</v>
          </cell>
          <cell r="T327">
            <v>975216.35000000009</v>
          </cell>
          <cell r="U327">
            <v>0</v>
          </cell>
          <cell r="V327">
            <v>233819.12</v>
          </cell>
          <cell r="W327">
            <v>233819.12</v>
          </cell>
          <cell r="X327">
            <v>-14107.679999999997</v>
          </cell>
          <cell r="Y327">
            <v>0</v>
          </cell>
          <cell r="Z327">
            <v>0</v>
          </cell>
          <cell r="AA327">
            <v>-14107.679999999997</v>
          </cell>
          <cell r="AB327">
            <v>631539.87</v>
          </cell>
          <cell r="AC327">
            <v>0</v>
          </cell>
          <cell r="AF327">
            <v>329568.80000000005</v>
          </cell>
        </row>
        <row r="328">
          <cell r="C328">
            <v>1832000</v>
          </cell>
          <cell r="D328" t="str">
            <v>A_P896</v>
          </cell>
          <cell r="E328">
            <v>645647.55000000005</v>
          </cell>
          <cell r="F328">
            <v>1186352.45</v>
          </cell>
          <cell r="I328">
            <v>53600.69</v>
          </cell>
          <cell r="N328">
            <v>1832000</v>
          </cell>
          <cell r="O328">
            <v>1165000</v>
          </cell>
          <cell r="P328">
            <v>0</v>
          </cell>
          <cell r="Q328">
            <v>0</v>
          </cell>
          <cell r="R328">
            <v>0</v>
          </cell>
          <cell r="S328">
            <v>2997000</v>
          </cell>
          <cell r="T328">
            <v>975216.35000000009</v>
          </cell>
          <cell r="U328">
            <v>0</v>
          </cell>
          <cell r="V328">
            <v>233819.12</v>
          </cell>
          <cell r="W328">
            <v>233819.12</v>
          </cell>
          <cell r="X328">
            <v>-14107.679999999997</v>
          </cell>
          <cell r="Y328">
            <v>0</v>
          </cell>
          <cell r="Z328">
            <v>0</v>
          </cell>
          <cell r="AA328">
            <v>-14107.679999999997</v>
          </cell>
          <cell r="AB328">
            <v>631539.87</v>
          </cell>
          <cell r="AC328">
            <v>0</v>
          </cell>
          <cell r="AF328">
            <v>329568.80000000005</v>
          </cell>
        </row>
        <row r="329">
          <cell r="C329">
            <v>0</v>
          </cell>
          <cell r="D329" t="str">
            <v>456498</v>
          </cell>
          <cell r="E329">
            <v>0</v>
          </cell>
          <cell r="F329">
            <v>0</v>
          </cell>
          <cell r="I329">
            <v>0</v>
          </cell>
          <cell r="N329">
            <v>0</v>
          </cell>
          <cell r="O329">
            <v>0</v>
          </cell>
          <cell r="P329">
            <v>0</v>
          </cell>
          <cell r="Q329">
            <v>0</v>
          </cell>
          <cell r="R329">
            <v>0</v>
          </cell>
          <cell r="S329">
            <v>0</v>
          </cell>
          <cell r="T329">
            <v>0</v>
          </cell>
          <cell r="U329">
            <v>0</v>
          </cell>
          <cell r="V329">
            <v>0</v>
          </cell>
          <cell r="W329">
            <v>0</v>
          </cell>
          <cell r="X329">
            <v>0</v>
          </cell>
          <cell r="Y329">
            <v>0</v>
          </cell>
          <cell r="Z329">
            <v>2227097.094</v>
          </cell>
          <cell r="AA329">
            <v>2227097.094</v>
          </cell>
          <cell r="AB329">
            <v>2227097.094</v>
          </cell>
          <cell r="AC329">
            <v>-369244.288</v>
          </cell>
          <cell r="AF329">
            <v>0</v>
          </cell>
        </row>
        <row r="330">
          <cell r="C330">
            <v>128614000</v>
          </cell>
          <cell r="D330" t="str">
            <v>A_C_WASTEWATER</v>
          </cell>
          <cell r="E330">
            <v>84392572.489999965</v>
          </cell>
          <cell r="F330">
            <v>44221427.510000035</v>
          </cell>
          <cell r="I330">
            <v>21384450.970000003</v>
          </cell>
          <cell r="N330">
            <v>128614000</v>
          </cell>
          <cell r="O330">
            <v>127268000</v>
          </cell>
          <cell r="P330">
            <v>0</v>
          </cell>
          <cell r="Q330">
            <v>0</v>
          </cell>
          <cell r="R330">
            <v>0</v>
          </cell>
          <cell r="S330">
            <v>255882000</v>
          </cell>
          <cell r="T330">
            <v>169467937.63000003</v>
          </cell>
          <cell r="U330">
            <v>4750570</v>
          </cell>
          <cell r="V330">
            <v>78466214.209999993</v>
          </cell>
          <cell r="W330">
            <v>83216784.209999993</v>
          </cell>
          <cell r="X330">
            <v>-17492062.739999995</v>
          </cell>
          <cell r="Y330">
            <v>0</v>
          </cell>
          <cell r="Z330">
            <v>59809069.473999999</v>
          </cell>
          <cell r="AA330">
            <v>42317006.734000005</v>
          </cell>
          <cell r="AB330">
            <v>126709579.22399998</v>
          </cell>
          <cell r="AC330">
            <v>-369244.288</v>
          </cell>
          <cell r="AF330">
            <v>85075365.14000006</v>
          </cell>
        </row>
        <row r="331">
          <cell r="C331">
            <v>0</v>
          </cell>
          <cell r="D331" t="str">
            <v>230810</v>
          </cell>
          <cell r="E331">
            <v>0</v>
          </cell>
          <cell r="F331">
            <v>0</v>
          </cell>
          <cell r="I331">
            <v>0</v>
          </cell>
          <cell r="N331">
            <v>0</v>
          </cell>
          <cell r="O331">
            <v>0</v>
          </cell>
          <cell r="P331">
            <v>0</v>
          </cell>
          <cell r="Q331">
            <v>0</v>
          </cell>
          <cell r="R331">
            <v>0</v>
          </cell>
          <cell r="S331">
            <v>0</v>
          </cell>
          <cell r="T331">
            <v>0</v>
          </cell>
          <cell r="U331">
            <v>0</v>
          </cell>
          <cell r="V331">
            <v>0</v>
          </cell>
          <cell r="W331">
            <v>0</v>
          </cell>
          <cell r="X331">
            <v>-1645</v>
          </cell>
          <cell r="Y331">
            <v>0</v>
          </cell>
          <cell r="Z331">
            <v>0</v>
          </cell>
          <cell r="AA331">
            <v>-1645</v>
          </cell>
          <cell r="AB331">
            <v>-1645</v>
          </cell>
          <cell r="AC331">
            <v>0</v>
          </cell>
          <cell r="AF331">
            <v>0</v>
          </cell>
        </row>
        <row r="332">
          <cell r="C332">
            <v>0</v>
          </cell>
          <cell r="D332" t="str">
            <v>A_O_WATER_QUALTY_WSW</v>
          </cell>
          <cell r="E332">
            <v>0</v>
          </cell>
          <cell r="F332">
            <v>0</v>
          </cell>
          <cell r="I332">
            <v>0</v>
          </cell>
          <cell r="N332">
            <v>0</v>
          </cell>
          <cell r="O332">
            <v>0</v>
          </cell>
          <cell r="P332">
            <v>0</v>
          </cell>
          <cell r="Q332">
            <v>0</v>
          </cell>
          <cell r="R332">
            <v>0</v>
          </cell>
          <cell r="S332">
            <v>0</v>
          </cell>
          <cell r="T332">
            <v>0</v>
          </cell>
          <cell r="U332">
            <v>0</v>
          </cell>
          <cell r="V332">
            <v>0</v>
          </cell>
          <cell r="W332">
            <v>0</v>
          </cell>
          <cell r="X332">
            <v>-1645</v>
          </cell>
          <cell r="Y332">
            <v>0</v>
          </cell>
          <cell r="Z332">
            <v>0</v>
          </cell>
          <cell r="AA332">
            <v>-1645</v>
          </cell>
          <cell r="AB332">
            <v>-1645</v>
          </cell>
          <cell r="AC332">
            <v>0</v>
          </cell>
          <cell r="AF332">
            <v>0</v>
          </cell>
        </row>
        <row r="333">
          <cell r="C333">
            <v>0</v>
          </cell>
          <cell r="D333" t="str">
            <v>231250</v>
          </cell>
          <cell r="E333">
            <v>0</v>
          </cell>
          <cell r="F333">
            <v>0</v>
          </cell>
          <cell r="I333">
            <v>0</v>
          </cell>
          <cell r="N333">
            <v>0</v>
          </cell>
          <cell r="O333">
            <v>0</v>
          </cell>
          <cell r="P333">
            <v>0</v>
          </cell>
          <cell r="Q333">
            <v>0</v>
          </cell>
          <cell r="R333">
            <v>0</v>
          </cell>
          <cell r="S333">
            <v>0</v>
          </cell>
          <cell r="T333">
            <v>0</v>
          </cell>
          <cell r="U333">
            <v>0</v>
          </cell>
          <cell r="V333">
            <v>0</v>
          </cell>
          <cell r="W333">
            <v>0</v>
          </cell>
          <cell r="X333">
            <v>-74</v>
          </cell>
          <cell r="Y333">
            <v>0</v>
          </cell>
          <cell r="Z333">
            <v>0</v>
          </cell>
          <cell r="AA333">
            <v>-74</v>
          </cell>
          <cell r="AB333">
            <v>-74</v>
          </cell>
          <cell r="AC333">
            <v>0</v>
          </cell>
          <cell r="AF333">
            <v>0</v>
          </cell>
        </row>
        <row r="334">
          <cell r="C334">
            <v>0</v>
          </cell>
          <cell r="D334" t="str">
            <v>A_O_INFRA_PLANNG_WSW</v>
          </cell>
          <cell r="E334">
            <v>0</v>
          </cell>
          <cell r="F334">
            <v>0</v>
          </cell>
          <cell r="I334">
            <v>0</v>
          </cell>
          <cell r="N334">
            <v>0</v>
          </cell>
          <cell r="O334">
            <v>0</v>
          </cell>
          <cell r="P334">
            <v>0</v>
          </cell>
          <cell r="Q334">
            <v>0</v>
          </cell>
          <cell r="R334">
            <v>0</v>
          </cell>
          <cell r="S334">
            <v>0</v>
          </cell>
          <cell r="T334">
            <v>0</v>
          </cell>
          <cell r="U334">
            <v>0</v>
          </cell>
          <cell r="V334">
            <v>0</v>
          </cell>
          <cell r="W334">
            <v>0</v>
          </cell>
          <cell r="X334">
            <v>-74</v>
          </cell>
          <cell r="Y334">
            <v>0</v>
          </cell>
          <cell r="Z334">
            <v>0</v>
          </cell>
          <cell r="AA334">
            <v>-74</v>
          </cell>
          <cell r="AB334">
            <v>-74</v>
          </cell>
          <cell r="AC334">
            <v>0</v>
          </cell>
          <cell r="AF334">
            <v>0</v>
          </cell>
        </row>
        <row r="335">
          <cell r="C335">
            <v>0</v>
          </cell>
          <cell r="D335" t="str">
            <v>231030</v>
          </cell>
          <cell r="E335">
            <v>0</v>
          </cell>
          <cell r="F335">
            <v>0</v>
          </cell>
          <cell r="I335">
            <v>0</v>
          </cell>
          <cell r="N335">
            <v>0</v>
          </cell>
          <cell r="O335">
            <v>0</v>
          </cell>
          <cell r="P335">
            <v>0</v>
          </cell>
          <cell r="Q335">
            <v>0</v>
          </cell>
          <cell r="R335">
            <v>0</v>
          </cell>
          <cell r="S335">
            <v>0</v>
          </cell>
          <cell r="T335">
            <v>0</v>
          </cell>
          <cell r="U335">
            <v>0</v>
          </cell>
          <cell r="V335">
            <v>0</v>
          </cell>
          <cell r="W335">
            <v>0</v>
          </cell>
          <cell r="X335">
            <v>-7219</v>
          </cell>
          <cell r="Y335">
            <v>0</v>
          </cell>
          <cell r="Z335">
            <v>0</v>
          </cell>
          <cell r="AA335">
            <v>-7219</v>
          </cell>
          <cell r="AB335">
            <v>-7219</v>
          </cell>
          <cell r="AC335">
            <v>0</v>
          </cell>
          <cell r="AF335">
            <v>0</v>
          </cell>
        </row>
        <row r="336">
          <cell r="C336">
            <v>0</v>
          </cell>
          <cell r="D336" t="str">
            <v>A_O_TREATMNT_PLT_WSW</v>
          </cell>
          <cell r="E336">
            <v>0</v>
          </cell>
          <cell r="F336">
            <v>0</v>
          </cell>
          <cell r="I336">
            <v>0</v>
          </cell>
          <cell r="N336">
            <v>0</v>
          </cell>
          <cell r="O336">
            <v>0</v>
          </cell>
          <cell r="P336">
            <v>0</v>
          </cell>
          <cell r="Q336">
            <v>0</v>
          </cell>
          <cell r="R336">
            <v>0</v>
          </cell>
          <cell r="S336">
            <v>0</v>
          </cell>
          <cell r="T336">
            <v>0</v>
          </cell>
          <cell r="U336">
            <v>0</v>
          </cell>
          <cell r="V336">
            <v>0</v>
          </cell>
          <cell r="W336">
            <v>0</v>
          </cell>
          <cell r="X336">
            <v>-7219</v>
          </cell>
          <cell r="Y336">
            <v>0</v>
          </cell>
          <cell r="Z336">
            <v>0</v>
          </cell>
          <cell r="AA336">
            <v>-7219</v>
          </cell>
          <cell r="AB336">
            <v>-7219</v>
          </cell>
          <cell r="AC336">
            <v>0</v>
          </cell>
          <cell r="AF336">
            <v>0</v>
          </cell>
        </row>
        <row r="337">
          <cell r="C337">
            <v>0</v>
          </cell>
          <cell r="D337" t="str">
            <v>230805</v>
          </cell>
          <cell r="E337">
            <v>0</v>
          </cell>
          <cell r="F337">
            <v>0</v>
          </cell>
          <cell r="I337">
            <v>0</v>
          </cell>
          <cell r="N337">
            <v>0</v>
          </cell>
          <cell r="O337">
            <v>0</v>
          </cell>
          <cell r="P337">
            <v>0</v>
          </cell>
          <cell r="Q337">
            <v>0</v>
          </cell>
          <cell r="R337">
            <v>0</v>
          </cell>
          <cell r="S337">
            <v>0</v>
          </cell>
          <cell r="T337">
            <v>0</v>
          </cell>
          <cell r="U337">
            <v>0</v>
          </cell>
          <cell r="V337">
            <v>0</v>
          </cell>
          <cell r="W337">
            <v>0</v>
          </cell>
          <cell r="X337">
            <v>-17985.32</v>
          </cell>
          <cell r="Y337">
            <v>0</v>
          </cell>
          <cell r="Z337">
            <v>0</v>
          </cell>
          <cell r="AA337">
            <v>-17985.32</v>
          </cell>
          <cell r="AB337">
            <v>-17985.32</v>
          </cell>
          <cell r="AC337">
            <v>0</v>
          </cell>
          <cell r="AF337">
            <v>0</v>
          </cell>
        </row>
        <row r="338">
          <cell r="C338">
            <v>0</v>
          </cell>
          <cell r="D338" t="str">
            <v>231005</v>
          </cell>
          <cell r="E338">
            <v>0</v>
          </cell>
          <cell r="F338">
            <v>0</v>
          </cell>
          <cell r="I338">
            <v>0</v>
          </cell>
          <cell r="N338">
            <v>0</v>
          </cell>
          <cell r="O338">
            <v>0</v>
          </cell>
          <cell r="P338">
            <v>0</v>
          </cell>
          <cell r="Q338">
            <v>0</v>
          </cell>
          <cell r="R338">
            <v>0</v>
          </cell>
          <cell r="S338">
            <v>0</v>
          </cell>
          <cell r="T338">
            <v>0</v>
          </cell>
          <cell r="U338">
            <v>0</v>
          </cell>
          <cell r="V338">
            <v>0</v>
          </cell>
          <cell r="W338">
            <v>0</v>
          </cell>
          <cell r="X338">
            <v>-382</v>
          </cell>
          <cell r="Y338">
            <v>0</v>
          </cell>
          <cell r="Z338">
            <v>0</v>
          </cell>
          <cell r="AA338">
            <v>-382</v>
          </cell>
          <cell r="AB338">
            <v>-382</v>
          </cell>
          <cell r="AC338">
            <v>0</v>
          </cell>
          <cell r="AF338">
            <v>0</v>
          </cell>
        </row>
        <row r="339">
          <cell r="C339">
            <v>0</v>
          </cell>
          <cell r="D339" t="str">
            <v>A_O_STRAT_SVCS_WSW</v>
          </cell>
          <cell r="E339">
            <v>0</v>
          </cell>
          <cell r="F339">
            <v>0</v>
          </cell>
          <cell r="I339">
            <v>0</v>
          </cell>
          <cell r="N339">
            <v>0</v>
          </cell>
          <cell r="O339">
            <v>0</v>
          </cell>
          <cell r="P339">
            <v>0</v>
          </cell>
          <cell r="Q339">
            <v>0</v>
          </cell>
          <cell r="R339">
            <v>0</v>
          </cell>
          <cell r="S339">
            <v>0</v>
          </cell>
          <cell r="T339">
            <v>0</v>
          </cell>
          <cell r="U339">
            <v>0</v>
          </cell>
          <cell r="V339">
            <v>0</v>
          </cell>
          <cell r="W339">
            <v>0</v>
          </cell>
          <cell r="X339">
            <v>-18367.32</v>
          </cell>
          <cell r="Y339">
            <v>0</v>
          </cell>
          <cell r="Z339">
            <v>0</v>
          </cell>
          <cell r="AA339">
            <v>-18367.32</v>
          </cell>
          <cell r="AB339">
            <v>-18367.32</v>
          </cell>
          <cell r="AC339">
            <v>0</v>
          </cell>
          <cell r="AF339">
            <v>0</v>
          </cell>
        </row>
        <row r="340">
          <cell r="C340">
            <v>0</v>
          </cell>
          <cell r="D340" t="str">
            <v>A_O_WASTEWATER</v>
          </cell>
          <cell r="E340">
            <v>0</v>
          </cell>
          <cell r="F340">
            <v>0</v>
          </cell>
          <cell r="I340">
            <v>0</v>
          </cell>
          <cell r="N340">
            <v>0</v>
          </cell>
          <cell r="O340">
            <v>0</v>
          </cell>
          <cell r="P340">
            <v>0</v>
          </cell>
          <cell r="Q340">
            <v>0</v>
          </cell>
          <cell r="R340">
            <v>0</v>
          </cell>
          <cell r="S340">
            <v>0</v>
          </cell>
          <cell r="T340">
            <v>0</v>
          </cell>
          <cell r="U340">
            <v>0</v>
          </cell>
          <cell r="V340">
            <v>0</v>
          </cell>
          <cell r="W340">
            <v>0</v>
          </cell>
          <cell r="X340">
            <v>-27305.32</v>
          </cell>
          <cell r="Y340">
            <v>0</v>
          </cell>
          <cell r="Z340">
            <v>0</v>
          </cell>
          <cell r="AA340">
            <v>-27305.32</v>
          </cell>
          <cell r="AB340">
            <v>-27305.32</v>
          </cell>
          <cell r="AC340">
            <v>0</v>
          </cell>
          <cell r="AF340">
            <v>0</v>
          </cell>
        </row>
        <row r="341">
          <cell r="C341">
            <v>128614000</v>
          </cell>
          <cell r="D341" t="str">
            <v>A_WASTEWATER</v>
          </cell>
          <cell r="E341">
            <v>84392572.489999965</v>
          </cell>
          <cell r="F341">
            <v>44221427.510000035</v>
          </cell>
          <cell r="I341">
            <v>21384450.970000003</v>
          </cell>
          <cell r="N341">
            <v>128614000</v>
          </cell>
          <cell r="O341">
            <v>127268000</v>
          </cell>
          <cell r="P341">
            <v>0</v>
          </cell>
          <cell r="Q341">
            <v>0</v>
          </cell>
          <cell r="R341">
            <v>0</v>
          </cell>
          <cell r="S341">
            <v>255882000</v>
          </cell>
          <cell r="T341">
            <v>169467937.63000003</v>
          </cell>
          <cell r="U341">
            <v>4750570</v>
          </cell>
          <cell r="V341">
            <v>78466214.209999993</v>
          </cell>
          <cell r="W341">
            <v>83216784.209999993</v>
          </cell>
          <cell r="X341">
            <v>-17519368.059999995</v>
          </cell>
          <cell r="Y341">
            <v>0</v>
          </cell>
          <cell r="Z341">
            <v>59809069.473999999</v>
          </cell>
          <cell r="AA341">
            <v>42289701.414000005</v>
          </cell>
          <cell r="AB341">
            <v>126682273.90399997</v>
          </cell>
          <cell r="AC341">
            <v>-369244.288</v>
          </cell>
          <cell r="AF341">
            <v>85075365.14000006</v>
          </cell>
        </row>
        <row r="342">
          <cell r="C342">
            <v>338559000</v>
          </cell>
          <cell r="D342" t="str">
            <v>A_UEP_UTITLITY</v>
          </cell>
          <cell r="E342">
            <v>213219291.2599999</v>
          </cell>
          <cell r="F342">
            <v>125339708.7400001</v>
          </cell>
          <cell r="I342">
            <v>65775243.419999965</v>
          </cell>
          <cell r="N342">
            <v>338559000</v>
          </cell>
          <cell r="O342">
            <v>303054000</v>
          </cell>
          <cell r="P342">
            <v>29899999.359999999</v>
          </cell>
          <cell r="Q342">
            <v>0</v>
          </cell>
          <cell r="R342">
            <v>0</v>
          </cell>
          <cell r="S342">
            <v>671512999.36000001</v>
          </cell>
          <cell r="T342">
            <v>416083766.58999968</v>
          </cell>
          <cell r="U342">
            <v>9559461.5799999982</v>
          </cell>
          <cell r="V342">
            <v>185124561.14600006</v>
          </cell>
          <cell r="W342">
            <v>194684022.72600007</v>
          </cell>
          <cell r="X342">
            <v>-74686884.660000026</v>
          </cell>
          <cell r="Y342">
            <v>0</v>
          </cell>
          <cell r="Z342">
            <v>105322582.30299999</v>
          </cell>
          <cell r="AA342">
            <v>30635697.642999962</v>
          </cell>
          <cell r="AB342">
            <v>243854988.90299988</v>
          </cell>
          <cell r="AC342">
            <v>30521685.524</v>
          </cell>
          <cell r="AF342">
            <v>202864475.32999977</v>
          </cell>
        </row>
        <row r="343">
          <cell r="C343">
            <v>338559000</v>
          </cell>
          <cell r="D343" t="str">
            <v>A_CITY_UTILITY</v>
          </cell>
          <cell r="E343">
            <v>213219291.2599999</v>
          </cell>
          <cell r="F343">
            <v>125339708.7400001</v>
          </cell>
          <cell r="I343">
            <v>65775243.419999965</v>
          </cell>
          <cell r="N343">
            <v>338559000</v>
          </cell>
          <cell r="O343">
            <v>303054000</v>
          </cell>
          <cell r="P343">
            <v>29899999.359999999</v>
          </cell>
          <cell r="Q343">
            <v>0</v>
          </cell>
          <cell r="R343">
            <v>0</v>
          </cell>
          <cell r="S343">
            <v>671512999.36000001</v>
          </cell>
          <cell r="T343">
            <v>416083766.58999968</v>
          </cell>
          <cell r="U343">
            <v>9559461.5799999982</v>
          </cell>
          <cell r="V343">
            <v>185124561.14600006</v>
          </cell>
          <cell r="W343">
            <v>194684022.72600007</v>
          </cell>
          <cell r="X343">
            <v>-74686884.660000026</v>
          </cell>
          <cell r="Y343">
            <v>0</v>
          </cell>
          <cell r="Z343">
            <v>105322582.30299999</v>
          </cell>
          <cell r="AA343">
            <v>30635697.642999962</v>
          </cell>
          <cell r="AB343">
            <v>243854988.90299988</v>
          </cell>
          <cell r="AC343">
            <v>30521685.524</v>
          </cell>
          <cell r="AF343">
            <v>202864475.32999977</v>
          </cell>
        </row>
        <row r="344">
          <cell r="C344">
            <v>0</v>
          </cell>
          <cell r="D344" t="str">
            <v>(None)</v>
          </cell>
          <cell r="E344">
            <v>0</v>
          </cell>
          <cell r="F344">
            <v>0</v>
          </cell>
          <cell r="I344">
            <v>0</v>
          </cell>
          <cell r="N344">
            <v>0</v>
          </cell>
          <cell r="O344">
            <v>0</v>
          </cell>
          <cell r="P344">
            <v>0</v>
          </cell>
          <cell r="Q344">
            <v>0</v>
          </cell>
          <cell r="R344">
            <v>0</v>
          </cell>
          <cell r="S344">
            <v>0</v>
          </cell>
          <cell r="T344">
            <v>0</v>
          </cell>
          <cell r="U344">
            <v>0</v>
          </cell>
          <cell r="V344">
            <v>0</v>
          </cell>
          <cell r="W344">
            <v>0</v>
          </cell>
          <cell r="X344">
            <v>-37736.880000000005</v>
          </cell>
          <cell r="Y344">
            <v>0</v>
          </cell>
          <cell r="Z344">
            <v>-131981.11000000002</v>
          </cell>
          <cell r="AA344">
            <v>-169717.99000000002</v>
          </cell>
          <cell r="AB344">
            <v>-169717.99000000002</v>
          </cell>
          <cell r="AC344">
            <v>0</v>
          </cell>
          <cell r="AF344">
            <v>0</v>
          </cell>
        </row>
        <row r="345">
          <cell r="C345">
            <v>338559000</v>
          </cell>
          <cell r="D345" t="str">
            <v>A_CITY</v>
          </cell>
          <cell r="E345">
            <v>213219291.2599999</v>
          </cell>
          <cell r="F345">
            <v>125339708.7400001</v>
          </cell>
          <cell r="I345">
            <v>65775243.419999965</v>
          </cell>
          <cell r="N345">
            <v>338559000</v>
          </cell>
          <cell r="O345">
            <v>303054000</v>
          </cell>
          <cell r="P345">
            <v>29899999.359999999</v>
          </cell>
          <cell r="Q345">
            <v>0</v>
          </cell>
          <cell r="R345">
            <v>0</v>
          </cell>
          <cell r="S345">
            <v>671512999.36000001</v>
          </cell>
          <cell r="T345">
            <v>416083766.58999968</v>
          </cell>
          <cell r="U345">
            <v>9559461.5799999982</v>
          </cell>
          <cell r="V345">
            <v>185124561.14600006</v>
          </cell>
          <cell r="W345">
            <v>194684022.72600007</v>
          </cell>
          <cell r="X345">
            <v>-74724621.540000021</v>
          </cell>
          <cell r="Y345">
            <v>0</v>
          </cell>
          <cell r="Z345">
            <v>105190601.19299999</v>
          </cell>
          <cell r="AA345">
            <v>30465979.652999967</v>
          </cell>
          <cell r="AB345">
            <v>243685270.91299987</v>
          </cell>
          <cell r="AC345">
            <v>30521685.524</v>
          </cell>
          <cell r="AF345">
            <v>202864475.32999977</v>
          </cell>
        </row>
      </sheetData>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M Estimated Spend"/>
      <sheetName val="Working Sheet for Vanessa's spr"/>
      <sheetName val="Oct AM Approved SP"/>
      <sheetName val="Dec AM Proposed SP"/>
      <sheetName val="GL as of Jan 16th for Dec 2013"/>
      <sheetName val="ID PPR Participation Report-ALL"/>
    </sheetNames>
    <sheetDataSet>
      <sheetData sheetId="0"/>
      <sheetData sheetId="1"/>
      <sheetData sheetId="2"/>
      <sheetData sheetId="3"/>
      <sheetData sheetId="4">
        <row r="4">
          <cell r="E4" t="str">
            <v>1</v>
          </cell>
        </row>
      </sheetData>
      <sheetData sheetId="5">
        <row r="1">
          <cell r="C1" t="str">
            <v>%,LBUDGET,SALLYEAR,FACCOUNT,TCOC_ACCOUNT,NA_EXPENDITURE,NA_GENERAL_RECOVERY,NA_REC_OFFSET,NA_SUSPENSE_ACCOUNTS,FSCENARIO,VFINAL,FFUND_CODE,V40</v>
          </cell>
          <cell r="D1" t="str">
            <v>%,ATT,FCHARTFIELD1,UTREE_NODE</v>
          </cell>
          <cell r="E1" t="str">
            <v>%,LACTUALS,SYTD,FACCOUNT,TCOC_ACCOUNT,NA_EXPENDITURE,NA_GENERAL_RECOVERY,NA_REC_OFFSET,NA_SUSPENSE_ACCOUNTS,FFUND_CODE,V40</v>
          </cell>
          <cell r="F1" t="str">
            <v>%,C</v>
          </cell>
          <cell r="I1" t="str">
            <v>%,LACTUALS,SPER,FACCOUNT,TCOC_ACCOUNT,NA_EXPENDITURE,NA_GENERAL_RECOVERY,NA_REC_OFFSET,NA_SUSPENSE_ACCOUNTS,FFUND_CODE,V40</v>
          </cell>
          <cell r="N1" t="str">
            <v>%,LBUDGET,SALLYEAR,FACCOUNT,TCOC_ACCOUNT,NA_EXPENDITURE,NA_GENERAL_RECOVERY,NA_REC_OFFSET,NA_SUSPENSE_ACCOUNTS,FSCENARIO,VFINAL,FFUND_CODE,V40</v>
          </cell>
          <cell r="O1" t="str">
            <v>%,LBUDGET,SALLYEAR+1,FACCOUNT,TCOC_ACCOUNT,NA_EXPENDITURE,NA_GENERAL_RECOVERY,NA_REC_OFFSET,NA_SUSPENSE_ACCOUNTS,FSCENARIO,VFINAL,FFUND_CODE,V40</v>
          </cell>
          <cell r="P1" t="str">
            <v>%,LBUDGET,SALLYEAR+2,FACCOUNT,TCOC_ACCOUNT,NA_EXPENDITURE,NA_GENERAL_RECOVERY,NA_REC_OFFSET,NA_SUSPENSE_ACCOUNTS,FSCENARIO,VFINAL,FFUND_CODE,V40</v>
          </cell>
          <cell r="Q1" t="str">
            <v>%,LBUDGET,SALLYEAR+3,FACCOUNT,TCOC_ACCOUNT,NA_EXPENDITURE,NA_GENERAL_RECOVERY,NA_REC_OFFSET,NA_SUSPENSE_ACCOUNTS,FSCENARIO,VFINAL,FFUND_CODE,V40</v>
          </cell>
          <cell r="R1" t="str">
            <v>%,LBUDGET,SALLYEAR+4,FACCOUNT,TCOC_ACCOUNT,NA_EXPENDITURE,NA_GENERAL_RECOVERY,NA_REC_OFFSET,NA_SUSPENSE_ACCOUNTS,FSCENARIO,VFINAL,FFUND_CODE,V40</v>
          </cell>
          <cell r="S1" t="str">
            <v>%,C</v>
          </cell>
          <cell r="T1" t="str">
            <v>%,LACTUALS,SYTD,FACCOUNT,TCOC_ACCOUNT,NA_EXPENDITURE,NA_GENERAL_RECOVERY,NA_REC_OFFSET,NA_SUSPENSE_ACCOUNTS,FFUND_CODE,V40</v>
          </cell>
          <cell r="U1" t="str">
            <v>%,LCC_PRE,SALLYEAR,FACCOUNT,TCOC_ACCOUNT,NA_EXPENDITURE,NA_GENERAL_RECOVERY,NA_REC_OFFSET,NA_SUSPENSE_ACCOUNTS,FFUND_CODE,V40</v>
          </cell>
          <cell r="V1" t="str">
            <v>%,LCC_ENC,SALLYEAR,FACCOUNT,TCOC_ACCOUNT,NA_EXPENDITURE,NA_GENERAL_RECOVERY,NA_REC_OFFSET,NA_SUSPENSE_ACCOUNTS,FFUND_CODE,V40</v>
          </cell>
          <cell r="W1" t="str">
            <v>%,C</v>
          </cell>
          <cell r="X1" t="str">
            <v>%,LACTUALS,SYTD,FACCOUNT,TCOC_ACCOUNT,NA_EXP_EXCL_DEBT_DEPN,FFUND_CODE,V42</v>
          </cell>
          <cell r="Y1" t="str">
            <v>%,LACTUALS,SYTD,FACCOUNT,TCOC_ACCOUNT,NA_FUND_TRANSFERS,NA_DEBT_ISSUANCE
,FFUND_CODE,V42</v>
          </cell>
          <cell r="Z1" t="str">
            <v>%,LACTUALS,SYTD,FACCOUNT,TCOC_ACCOUNT,NA_SUSPENSE_ACCOUNTS,NA_CLOSING_ACCOUNTS,FFUND_CODE,V42</v>
          </cell>
          <cell r="AA1" t="str">
            <v>%,C</v>
          </cell>
          <cell r="AB1" t="str">
            <v>%,C</v>
          </cell>
          <cell r="AC1" t="str">
            <v>%,LACTUALS,SYTD,FACCOUNT,TCOC_ACCOUNT,NA_DEPRECIATION_DEPL,FFUND_CODE,V42</v>
          </cell>
          <cell r="AF1" t="str">
            <v>%,C</v>
          </cell>
        </row>
        <row r="3">
          <cell r="C3" t="str">
            <v>Report ID: COCGL_ACT_EXCL_FIN</v>
          </cell>
        </row>
        <row r="4">
          <cell r="C4" t="str">
            <v>OperID:    batchrun</v>
          </cell>
          <cell r="T4" t="str">
            <v>Run Date: January 10, 2014 02:59</v>
          </cell>
          <cell r="AC4" t="str">
            <v>Run Date: January 10, 2014 02:59</v>
          </cell>
        </row>
        <row r="10">
          <cell r="C10" t="str">
            <v>90988 (Utilities)</v>
          </cell>
        </row>
        <row r="12">
          <cell r="C12" t="str">
            <v>Current Year</v>
          </cell>
          <cell r="I12" t="str">
            <v>Current Month</v>
          </cell>
          <cell r="N12" t="str">
            <v>2013</v>
          </cell>
          <cell r="O12">
            <v>2014</v>
          </cell>
          <cell r="P12">
            <v>2015</v>
          </cell>
          <cell r="Q12">
            <v>2016</v>
          </cell>
          <cell r="R12">
            <v>2017</v>
          </cell>
          <cell r="S12" t="str">
            <v>Current + Future Years</v>
          </cell>
          <cell r="T12" t="str">
            <v>Current + Last Year</v>
          </cell>
          <cell r="U12" t="str">
            <v>Pre-Encumb</v>
          </cell>
          <cell r="V12" t="str">
            <v>Encumber</v>
          </cell>
          <cell r="W12" t="str">
            <v>Total Commit</v>
          </cell>
          <cell r="X12" t="str">
            <v>Expenditures</v>
          </cell>
          <cell r="Y12" t="str">
            <v>Fund Trfs</v>
          </cell>
          <cell r="Z12" t="str">
            <v>Suspense</v>
          </cell>
          <cell r="AA12" t="str">
            <v>Total</v>
          </cell>
          <cell r="AB12" t="str">
            <v xml:space="preserve">Difference </v>
          </cell>
          <cell r="AC12" t="str">
            <v>Depreciation</v>
          </cell>
          <cell r="AD12" t="str">
            <v>Fund 42</v>
          </cell>
          <cell r="AE12" t="str">
            <v>Explanation</v>
          </cell>
          <cell r="AF12" t="str">
            <v>Prior Year</v>
          </cell>
        </row>
        <row r="13">
          <cell r="C13" t="str">
            <v>Budget</v>
          </cell>
          <cell r="D13" t="str">
            <v>Activity</v>
          </cell>
          <cell r="E13" t="str">
            <v>Expenditure</v>
          </cell>
          <cell r="F13" t="str">
            <v>Balance of Approp</v>
          </cell>
          <cell r="I13" t="str">
            <v>Expenditure</v>
          </cell>
          <cell r="N13" t="str">
            <v>Budget</v>
          </cell>
          <cell r="O13" t="str">
            <v>Budget</v>
          </cell>
          <cell r="P13" t="str">
            <v>Budget</v>
          </cell>
          <cell r="Q13" t="str">
            <v>Budget</v>
          </cell>
          <cell r="R13" t="str">
            <v>Budget</v>
          </cell>
          <cell r="S13" t="str">
            <v>Budget</v>
          </cell>
          <cell r="T13" t="str">
            <v>Expenditure</v>
          </cell>
          <cell r="W13" t="str">
            <v>Excl frm Actual</v>
          </cell>
          <cell r="X13" t="str">
            <v>Excl Debt &amp; Depn</v>
          </cell>
          <cell r="Y13" t="str">
            <v>Debt Issuance</v>
          </cell>
          <cell r="Z13" t="str">
            <v>Accounts</v>
          </cell>
          <cell r="AA13" t="str">
            <v>Exclude Financing</v>
          </cell>
          <cell r="AB13" t="str">
            <v>Fund 40 to Fund 42</v>
          </cell>
          <cell r="AC13" t="str">
            <v xml:space="preserve"> and Depletion</v>
          </cell>
          <cell r="AF13" t="str">
            <v>Actual</v>
          </cell>
        </row>
        <row r="14">
          <cell r="C14" t="str">
            <v>&lt;A&gt;</v>
          </cell>
          <cell r="E14" t="str">
            <v>&lt;B&gt;</v>
          </cell>
          <cell r="F14" t="str">
            <v>&lt;D=A-B&gt;</v>
          </cell>
        </row>
        <row r="15">
          <cell r="C15">
            <v>0</v>
          </cell>
          <cell r="D15" t="str">
            <v>(None)</v>
          </cell>
          <cell r="E15">
            <v>0</v>
          </cell>
          <cell r="F15">
            <v>0</v>
          </cell>
          <cell r="I15">
            <v>0</v>
          </cell>
          <cell r="N15">
            <v>0</v>
          </cell>
          <cell r="O15">
            <v>0</v>
          </cell>
          <cell r="P15">
            <v>0</v>
          </cell>
          <cell r="Q15">
            <v>0</v>
          </cell>
          <cell r="R15">
            <v>0</v>
          </cell>
          <cell r="S15">
            <v>0</v>
          </cell>
          <cell r="T15">
            <v>0</v>
          </cell>
          <cell r="U15">
            <v>0</v>
          </cell>
          <cell r="V15">
            <v>0</v>
          </cell>
          <cell r="W15">
            <v>0</v>
          </cell>
          <cell r="X15">
            <v>-37736.880000000005</v>
          </cell>
          <cell r="Y15">
            <v>0</v>
          </cell>
          <cell r="Z15">
            <v>-131981.11000000002</v>
          </cell>
          <cell r="AA15">
            <v>-169717.99000000002</v>
          </cell>
          <cell r="AB15">
            <v>-169717.99000000002</v>
          </cell>
          <cell r="AC15">
            <v>0</v>
          </cell>
          <cell r="AF15">
            <v>0</v>
          </cell>
        </row>
        <row r="16">
          <cell r="C16">
            <v>0</v>
          </cell>
          <cell r="D16" t="str">
            <v>A_NULL</v>
          </cell>
          <cell r="E16">
            <v>0</v>
          </cell>
          <cell r="F16">
            <v>0</v>
          </cell>
          <cell r="I16">
            <v>0</v>
          </cell>
          <cell r="N16">
            <v>0</v>
          </cell>
          <cell r="O16">
            <v>0</v>
          </cell>
          <cell r="P16">
            <v>0</v>
          </cell>
          <cell r="Q16">
            <v>0</v>
          </cell>
          <cell r="R16">
            <v>0</v>
          </cell>
          <cell r="S16">
            <v>0</v>
          </cell>
          <cell r="T16">
            <v>0</v>
          </cell>
          <cell r="U16">
            <v>0</v>
          </cell>
          <cell r="V16">
            <v>0</v>
          </cell>
          <cell r="W16">
            <v>0</v>
          </cell>
          <cell r="X16">
            <v>-37736.880000000005</v>
          </cell>
          <cell r="Y16">
            <v>0</v>
          </cell>
          <cell r="Z16">
            <v>-131981.11000000002</v>
          </cell>
          <cell r="AA16">
            <v>-169717.99000000002</v>
          </cell>
          <cell r="AB16">
            <v>-169717.99000000002</v>
          </cell>
          <cell r="AC16">
            <v>0</v>
          </cell>
          <cell r="AF16">
            <v>0</v>
          </cell>
        </row>
        <row r="17">
          <cell r="C17">
            <v>0</v>
          </cell>
          <cell r="D17" t="str">
            <v>(None)</v>
          </cell>
          <cell r="E17">
            <v>0</v>
          </cell>
          <cell r="F17">
            <v>0</v>
          </cell>
          <cell r="I17">
            <v>0</v>
          </cell>
          <cell r="N17">
            <v>0</v>
          </cell>
          <cell r="O17">
            <v>0</v>
          </cell>
          <cell r="P17">
            <v>0</v>
          </cell>
          <cell r="Q17">
            <v>0</v>
          </cell>
          <cell r="R17">
            <v>0</v>
          </cell>
          <cell r="S17">
            <v>0</v>
          </cell>
          <cell r="T17">
            <v>0</v>
          </cell>
          <cell r="U17">
            <v>0</v>
          </cell>
          <cell r="V17">
            <v>0</v>
          </cell>
          <cell r="W17">
            <v>0</v>
          </cell>
          <cell r="X17">
            <v>-37736.880000000005</v>
          </cell>
          <cell r="Y17">
            <v>0</v>
          </cell>
          <cell r="Z17">
            <v>-131981.11000000002</v>
          </cell>
          <cell r="AA17">
            <v>-169717.99000000002</v>
          </cell>
          <cell r="AB17">
            <v>-169717.99000000002</v>
          </cell>
          <cell r="AC17">
            <v>0</v>
          </cell>
          <cell r="AF17">
            <v>0</v>
          </cell>
        </row>
        <row r="18">
          <cell r="C18">
            <v>0</v>
          </cell>
          <cell r="D18" t="str">
            <v>A_CITY_WIDE</v>
          </cell>
          <cell r="E18">
            <v>0</v>
          </cell>
          <cell r="F18">
            <v>0</v>
          </cell>
          <cell r="I18">
            <v>0</v>
          </cell>
          <cell r="N18">
            <v>0</v>
          </cell>
          <cell r="O18">
            <v>0</v>
          </cell>
          <cell r="P18">
            <v>0</v>
          </cell>
          <cell r="Q18">
            <v>0</v>
          </cell>
          <cell r="R18">
            <v>0</v>
          </cell>
          <cell r="S18">
            <v>0</v>
          </cell>
          <cell r="T18">
            <v>0</v>
          </cell>
          <cell r="U18">
            <v>0</v>
          </cell>
          <cell r="V18">
            <v>0</v>
          </cell>
          <cell r="W18">
            <v>0</v>
          </cell>
          <cell r="X18">
            <v>-37736.880000000005</v>
          </cell>
          <cell r="Y18">
            <v>0</v>
          </cell>
          <cell r="Z18">
            <v>-131981.11000000002</v>
          </cell>
          <cell r="AA18">
            <v>-169717.99000000002</v>
          </cell>
          <cell r="AB18">
            <v>-169717.99000000002</v>
          </cell>
          <cell r="AC18">
            <v>0</v>
          </cell>
          <cell r="AF18">
            <v>0</v>
          </cell>
        </row>
        <row r="19">
          <cell r="C19">
            <v>0</v>
          </cell>
          <cell r="D19" t="str">
            <v>(None)</v>
          </cell>
          <cell r="E19">
            <v>0</v>
          </cell>
          <cell r="F19">
            <v>0</v>
          </cell>
          <cell r="I19">
            <v>0</v>
          </cell>
          <cell r="N19">
            <v>0</v>
          </cell>
          <cell r="O19">
            <v>0</v>
          </cell>
          <cell r="P19">
            <v>0</v>
          </cell>
          <cell r="Q19">
            <v>0</v>
          </cell>
          <cell r="R19">
            <v>0</v>
          </cell>
          <cell r="S19">
            <v>0</v>
          </cell>
          <cell r="T19">
            <v>0</v>
          </cell>
          <cell r="U19">
            <v>0</v>
          </cell>
          <cell r="V19">
            <v>0</v>
          </cell>
          <cell r="W19">
            <v>0</v>
          </cell>
          <cell r="X19">
            <v>-37736.880000000005</v>
          </cell>
          <cell r="Y19">
            <v>0</v>
          </cell>
          <cell r="Z19">
            <v>-131981.11000000002</v>
          </cell>
          <cell r="AA19">
            <v>-169717.99000000002</v>
          </cell>
          <cell r="AB19">
            <v>-169717.99000000002</v>
          </cell>
          <cell r="AC19">
            <v>0</v>
          </cell>
          <cell r="AF19">
            <v>0</v>
          </cell>
        </row>
        <row r="20">
          <cell r="C20">
            <v>0</v>
          </cell>
          <cell r="D20" t="str">
            <v>A_CITY_SPECIAL</v>
          </cell>
          <cell r="E20">
            <v>0</v>
          </cell>
          <cell r="F20">
            <v>0</v>
          </cell>
          <cell r="I20">
            <v>0</v>
          </cell>
          <cell r="N20">
            <v>0</v>
          </cell>
          <cell r="O20">
            <v>0</v>
          </cell>
          <cell r="P20">
            <v>0</v>
          </cell>
          <cell r="Q20">
            <v>0</v>
          </cell>
          <cell r="R20">
            <v>0</v>
          </cell>
          <cell r="S20">
            <v>0</v>
          </cell>
          <cell r="T20">
            <v>0</v>
          </cell>
          <cell r="U20">
            <v>0</v>
          </cell>
          <cell r="V20">
            <v>0</v>
          </cell>
          <cell r="W20">
            <v>0</v>
          </cell>
          <cell r="X20">
            <v>-37736.880000000005</v>
          </cell>
          <cell r="Y20">
            <v>0</v>
          </cell>
          <cell r="Z20">
            <v>-131981.11000000002</v>
          </cell>
          <cell r="AA20">
            <v>-169717.99000000002</v>
          </cell>
          <cell r="AB20">
            <v>-169717.99000000002</v>
          </cell>
          <cell r="AC20">
            <v>0</v>
          </cell>
          <cell r="AF20">
            <v>0</v>
          </cell>
        </row>
        <row r="21">
          <cell r="C21">
            <v>278000</v>
          </cell>
          <cell r="D21" t="str">
            <v>795201</v>
          </cell>
          <cell r="E21">
            <v>0</v>
          </cell>
          <cell r="F21">
            <v>278000</v>
          </cell>
          <cell r="I21">
            <v>0</v>
          </cell>
          <cell r="N21">
            <v>278000</v>
          </cell>
          <cell r="O21">
            <v>0</v>
          </cell>
          <cell r="P21">
            <v>0</v>
          </cell>
          <cell r="Q21">
            <v>0</v>
          </cell>
          <cell r="R21">
            <v>0</v>
          </cell>
          <cell r="S21">
            <v>278000</v>
          </cell>
          <cell r="T21">
            <v>0</v>
          </cell>
          <cell r="U21">
            <v>0</v>
          </cell>
          <cell r="V21">
            <v>0</v>
          </cell>
          <cell r="W21">
            <v>0</v>
          </cell>
          <cell r="X21">
            <v>0</v>
          </cell>
          <cell r="Y21">
            <v>0</v>
          </cell>
          <cell r="Z21">
            <v>0</v>
          </cell>
          <cell r="AA21">
            <v>0</v>
          </cell>
          <cell r="AB21">
            <v>0</v>
          </cell>
          <cell r="AC21">
            <v>0</v>
          </cell>
          <cell r="AF21">
            <v>0</v>
          </cell>
        </row>
        <row r="22">
          <cell r="C22">
            <v>278000</v>
          </cell>
          <cell r="D22" t="str">
            <v>A_P952-001</v>
          </cell>
          <cell r="E22">
            <v>0</v>
          </cell>
          <cell r="F22">
            <v>278000</v>
          </cell>
          <cell r="I22">
            <v>0</v>
          </cell>
          <cell r="N22">
            <v>278000</v>
          </cell>
          <cell r="O22">
            <v>0</v>
          </cell>
          <cell r="P22">
            <v>0</v>
          </cell>
          <cell r="Q22">
            <v>0</v>
          </cell>
          <cell r="R22">
            <v>0</v>
          </cell>
          <cell r="S22">
            <v>278000</v>
          </cell>
          <cell r="T22">
            <v>0</v>
          </cell>
          <cell r="U22">
            <v>0</v>
          </cell>
          <cell r="V22">
            <v>0</v>
          </cell>
          <cell r="W22">
            <v>0</v>
          </cell>
          <cell r="X22">
            <v>0</v>
          </cell>
          <cell r="Y22">
            <v>0</v>
          </cell>
          <cell r="Z22">
            <v>0</v>
          </cell>
          <cell r="AA22">
            <v>0</v>
          </cell>
          <cell r="AB22">
            <v>0</v>
          </cell>
          <cell r="AC22">
            <v>0</v>
          </cell>
          <cell r="AF22">
            <v>0</v>
          </cell>
        </row>
        <row r="23">
          <cell r="C23">
            <v>17331000</v>
          </cell>
          <cell r="D23" t="str">
            <v>795236</v>
          </cell>
          <cell r="E23">
            <v>8604575.0299999993</v>
          </cell>
          <cell r="F23">
            <v>8726424.9700000007</v>
          </cell>
          <cell r="I23">
            <v>1421136.56</v>
          </cell>
          <cell r="N23">
            <v>17331000</v>
          </cell>
          <cell r="O23">
            <v>0</v>
          </cell>
          <cell r="P23">
            <v>0</v>
          </cell>
          <cell r="Q23">
            <v>0</v>
          </cell>
          <cell r="R23">
            <v>0</v>
          </cell>
          <cell r="S23">
            <v>17331000</v>
          </cell>
          <cell r="T23">
            <v>8604575.0299999993</v>
          </cell>
          <cell r="U23">
            <v>0</v>
          </cell>
          <cell r="V23">
            <v>5543622.7000000002</v>
          </cell>
          <cell r="W23">
            <v>5543622.7000000002</v>
          </cell>
          <cell r="X23">
            <v>-4496001.2200000007</v>
          </cell>
          <cell r="Y23">
            <v>0</v>
          </cell>
          <cell r="Z23">
            <v>0</v>
          </cell>
          <cell r="AA23">
            <v>-4496001.2200000007</v>
          </cell>
          <cell r="AB23">
            <v>4108573.8099999987</v>
          </cell>
          <cell r="AC23">
            <v>0</v>
          </cell>
          <cell r="AF23">
            <v>0</v>
          </cell>
        </row>
        <row r="24">
          <cell r="C24">
            <v>500000</v>
          </cell>
          <cell r="D24" t="str">
            <v>795237</v>
          </cell>
          <cell r="E24">
            <v>524429.49</v>
          </cell>
          <cell r="F24">
            <v>-24429.489999999991</v>
          </cell>
          <cell r="I24">
            <v>316393.13</v>
          </cell>
          <cell r="N24">
            <v>500000</v>
          </cell>
          <cell r="O24">
            <v>0</v>
          </cell>
          <cell r="P24">
            <v>0</v>
          </cell>
          <cell r="Q24">
            <v>0</v>
          </cell>
          <cell r="R24">
            <v>0</v>
          </cell>
          <cell r="S24">
            <v>500000</v>
          </cell>
          <cell r="T24">
            <v>524429.49</v>
          </cell>
          <cell r="U24">
            <v>0</v>
          </cell>
          <cell r="V24">
            <v>202695</v>
          </cell>
          <cell r="W24">
            <v>202695</v>
          </cell>
          <cell r="X24">
            <v>0</v>
          </cell>
          <cell r="Y24">
            <v>0</v>
          </cell>
          <cell r="Z24">
            <v>0</v>
          </cell>
          <cell r="AA24">
            <v>0</v>
          </cell>
          <cell r="AB24">
            <v>524429.49</v>
          </cell>
          <cell r="AC24">
            <v>0</v>
          </cell>
          <cell r="AF24">
            <v>0</v>
          </cell>
        </row>
        <row r="25">
          <cell r="C25">
            <v>0</v>
          </cell>
          <cell r="D25" t="str">
            <v>795238</v>
          </cell>
          <cell r="E25">
            <v>3999.7</v>
          </cell>
          <cell r="F25">
            <v>-3999.7</v>
          </cell>
          <cell r="I25">
            <v>3999.7000000000003</v>
          </cell>
          <cell r="N25">
            <v>0</v>
          </cell>
          <cell r="O25">
            <v>0</v>
          </cell>
          <cell r="P25">
            <v>0</v>
          </cell>
          <cell r="Q25">
            <v>0</v>
          </cell>
          <cell r="R25">
            <v>0</v>
          </cell>
          <cell r="S25">
            <v>0</v>
          </cell>
          <cell r="T25">
            <v>3999.7000000000003</v>
          </cell>
          <cell r="U25">
            <v>0</v>
          </cell>
          <cell r="V25">
            <v>5573</v>
          </cell>
          <cell r="W25">
            <v>5573</v>
          </cell>
          <cell r="X25">
            <v>0</v>
          </cell>
          <cell r="Y25">
            <v>0</v>
          </cell>
          <cell r="Z25">
            <v>0</v>
          </cell>
          <cell r="AA25">
            <v>0</v>
          </cell>
          <cell r="AB25">
            <v>3999.7</v>
          </cell>
          <cell r="AC25">
            <v>0</v>
          </cell>
          <cell r="AF25">
            <v>0</v>
          </cell>
        </row>
        <row r="26">
          <cell r="C26">
            <v>17831000</v>
          </cell>
          <cell r="D26" t="str">
            <v>A_P952-002</v>
          </cell>
          <cell r="E26">
            <v>9133004.2199999988</v>
          </cell>
          <cell r="F26">
            <v>8697995.7800000012</v>
          </cell>
          <cell r="I26">
            <v>1741529.3900000001</v>
          </cell>
          <cell r="N26">
            <v>17831000</v>
          </cell>
          <cell r="O26">
            <v>0</v>
          </cell>
          <cell r="P26">
            <v>0</v>
          </cell>
          <cell r="Q26">
            <v>0</v>
          </cell>
          <cell r="R26">
            <v>0</v>
          </cell>
          <cell r="S26">
            <v>17831000</v>
          </cell>
          <cell r="T26">
            <v>9133004.2199999988</v>
          </cell>
          <cell r="U26">
            <v>0</v>
          </cell>
          <cell r="V26">
            <v>5751890.7000000002</v>
          </cell>
          <cell r="W26">
            <v>5751890.7000000002</v>
          </cell>
          <cell r="X26">
            <v>-4496001.2200000007</v>
          </cell>
          <cell r="Y26">
            <v>0</v>
          </cell>
          <cell r="Z26">
            <v>0</v>
          </cell>
          <cell r="AA26">
            <v>-4496001.2200000007</v>
          </cell>
          <cell r="AB26">
            <v>4637002.9999999981</v>
          </cell>
          <cell r="AC26">
            <v>0</v>
          </cell>
          <cell r="AF26">
            <v>0</v>
          </cell>
        </row>
        <row r="27">
          <cell r="C27">
            <v>3330000</v>
          </cell>
          <cell r="D27" t="str">
            <v>795271</v>
          </cell>
          <cell r="E27">
            <v>2137342</v>
          </cell>
          <cell r="F27">
            <v>1192658</v>
          </cell>
          <cell r="I27">
            <v>1744739.2000000002</v>
          </cell>
          <cell r="N27">
            <v>3330000</v>
          </cell>
          <cell r="O27">
            <v>0</v>
          </cell>
          <cell r="P27">
            <v>0</v>
          </cell>
          <cell r="Q27">
            <v>0</v>
          </cell>
          <cell r="R27">
            <v>0</v>
          </cell>
          <cell r="S27">
            <v>3330000</v>
          </cell>
          <cell r="T27">
            <v>2137342</v>
          </cell>
          <cell r="U27">
            <v>0</v>
          </cell>
          <cell r="V27">
            <v>1052766.81</v>
          </cell>
          <cell r="W27">
            <v>1052766.81</v>
          </cell>
          <cell r="X27">
            <v>0</v>
          </cell>
          <cell r="Y27">
            <v>0</v>
          </cell>
          <cell r="Z27">
            <v>0</v>
          </cell>
          <cell r="AA27">
            <v>0</v>
          </cell>
          <cell r="AB27">
            <v>2137342</v>
          </cell>
          <cell r="AC27">
            <v>0</v>
          </cell>
          <cell r="AF27">
            <v>0</v>
          </cell>
        </row>
        <row r="28">
          <cell r="C28">
            <v>1110000</v>
          </cell>
          <cell r="D28" t="str">
            <v>795272</v>
          </cell>
          <cell r="E28">
            <v>22377.040000000001</v>
          </cell>
          <cell r="F28">
            <v>1087622.96</v>
          </cell>
          <cell r="I28">
            <v>22377.040000000001</v>
          </cell>
          <cell r="N28">
            <v>1110000</v>
          </cell>
          <cell r="O28">
            <v>0</v>
          </cell>
          <cell r="P28">
            <v>0</v>
          </cell>
          <cell r="Q28">
            <v>0</v>
          </cell>
          <cell r="R28">
            <v>0</v>
          </cell>
          <cell r="S28">
            <v>1110000</v>
          </cell>
          <cell r="T28">
            <v>22377.040000000001</v>
          </cell>
          <cell r="U28">
            <v>0</v>
          </cell>
          <cell r="V28">
            <v>1346009.2</v>
          </cell>
          <cell r="W28">
            <v>1346009.2</v>
          </cell>
          <cell r="X28">
            <v>0</v>
          </cell>
          <cell r="Y28">
            <v>0</v>
          </cell>
          <cell r="Z28">
            <v>0</v>
          </cell>
          <cell r="AA28">
            <v>0</v>
          </cell>
          <cell r="AB28">
            <v>22377.040000000001</v>
          </cell>
          <cell r="AC28">
            <v>0</v>
          </cell>
          <cell r="AF28">
            <v>0</v>
          </cell>
        </row>
        <row r="29">
          <cell r="C29">
            <v>49000</v>
          </cell>
          <cell r="D29" t="str">
            <v>795273</v>
          </cell>
          <cell r="E29">
            <v>2614.42</v>
          </cell>
          <cell r="F29">
            <v>46385.58</v>
          </cell>
          <cell r="I29">
            <v>2498.34</v>
          </cell>
          <cell r="N29">
            <v>49000</v>
          </cell>
          <cell r="O29">
            <v>0</v>
          </cell>
          <cell r="P29">
            <v>0</v>
          </cell>
          <cell r="Q29">
            <v>0</v>
          </cell>
          <cell r="R29">
            <v>0</v>
          </cell>
          <cell r="S29">
            <v>49000</v>
          </cell>
          <cell r="T29">
            <v>2614.42</v>
          </cell>
          <cell r="U29">
            <v>0</v>
          </cell>
          <cell r="V29">
            <v>0</v>
          </cell>
          <cell r="W29">
            <v>0</v>
          </cell>
          <cell r="X29">
            <v>0</v>
          </cell>
          <cell r="Y29">
            <v>0</v>
          </cell>
          <cell r="Z29">
            <v>0</v>
          </cell>
          <cell r="AA29">
            <v>0</v>
          </cell>
          <cell r="AB29">
            <v>2614.42</v>
          </cell>
          <cell r="AC29">
            <v>0</v>
          </cell>
          <cell r="AF29">
            <v>0</v>
          </cell>
        </row>
        <row r="30">
          <cell r="C30">
            <v>222000</v>
          </cell>
          <cell r="D30" t="str">
            <v>795274</v>
          </cell>
          <cell r="E30">
            <v>0</v>
          </cell>
          <cell r="F30">
            <v>222000</v>
          </cell>
          <cell r="I30">
            <v>0</v>
          </cell>
          <cell r="N30">
            <v>222000</v>
          </cell>
          <cell r="O30">
            <v>0</v>
          </cell>
          <cell r="P30">
            <v>0</v>
          </cell>
          <cell r="Q30">
            <v>0</v>
          </cell>
          <cell r="R30">
            <v>0</v>
          </cell>
          <cell r="S30">
            <v>222000</v>
          </cell>
          <cell r="T30">
            <v>0</v>
          </cell>
          <cell r="U30">
            <v>0</v>
          </cell>
          <cell r="V30">
            <v>0</v>
          </cell>
          <cell r="W30">
            <v>0</v>
          </cell>
          <cell r="X30">
            <v>0</v>
          </cell>
          <cell r="Y30">
            <v>0</v>
          </cell>
          <cell r="Z30">
            <v>0</v>
          </cell>
          <cell r="AA30">
            <v>0</v>
          </cell>
          <cell r="AB30">
            <v>0</v>
          </cell>
          <cell r="AC30">
            <v>0</v>
          </cell>
          <cell r="AF30">
            <v>0</v>
          </cell>
        </row>
        <row r="31">
          <cell r="C31">
            <v>222000</v>
          </cell>
          <cell r="D31" t="str">
            <v>795275</v>
          </cell>
          <cell r="E31">
            <v>241466.26</v>
          </cell>
          <cell r="F31">
            <v>-19466.260000000009</v>
          </cell>
          <cell r="I31">
            <v>214055.98</v>
          </cell>
          <cell r="N31">
            <v>222000</v>
          </cell>
          <cell r="O31">
            <v>0</v>
          </cell>
          <cell r="P31">
            <v>0</v>
          </cell>
          <cell r="Q31">
            <v>0</v>
          </cell>
          <cell r="R31">
            <v>0</v>
          </cell>
          <cell r="S31">
            <v>222000</v>
          </cell>
          <cell r="T31">
            <v>241466.26</v>
          </cell>
          <cell r="U31">
            <v>0</v>
          </cell>
          <cell r="V31">
            <v>27081.56</v>
          </cell>
          <cell r="W31">
            <v>27081.56</v>
          </cell>
          <cell r="X31">
            <v>0</v>
          </cell>
          <cell r="Y31">
            <v>0</v>
          </cell>
          <cell r="Z31">
            <v>0</v>
          </cell>
          <cell r="AA31">
            <v>0</v>
          </cell>
          <cell r="AB31">
            <v>241466.26</v>
          </cell>
          <cell r="AC31">
            <v>0</v>
          </cell>
          <cell r="AF31">
            <v>0</v>
          </cell>
        </row>
        <row r="32">
          <cell r="C32">
            <v>5105000</v>
          </cell>
          <cell r="D32" t="str">
            <v>795276</v>
          </cell>
          <cell r="E32">
            <v>3893963.52</v>
          </cell>
          <cell r="F32">
            <v>1211036.48</v>
          </cell>
          <cell r="I32">
            <v>3744081.59</v>
          </cell>
          <cell r="N32">
            <v>5105000</v>
          </cell>
          <cell r="O32">
            <v>0</v>
          </cell>
          <cell r="P32">
            <v>0</v>
          </cell>
          <cell r="Q32">
            <v>0</v>
          </cell>
          <cell r="R32">
            <v>0</v>
          </cell>
          <cell r="S32">
            <v>5105000</v>
          </cell>
          <cell r="T32">
            <v>3893963.52</v>
          </cell>
          <cell r="U32">
            <v>0</v>
          </cell>
          <cell r="V32">
            <v>1897727.9</v>
          </cell>
          <cell r="W32">
            <v>1897727.9</v>
          </cell>
          <cell r="X32">
            <v>0</v>
          </cell>
          <cell r="Y32">
            <v>0</v>
          </cell>
          <cell r="Z32">
            <v>0</v>
          </cell>
          <cell r="AA32">
            <v>0</v>
          </cell>
          <cell r="AB32">
            <v>3893963.52</v>
          </cell>
          <cell r="AC32">
            <v>0</v>
          </cell>
          <cell r="AF32">
            <v>0</v>
          </cell>
        </row>
        <row r="33">
          <cell r="C33">
            <v>2273000</v>
          </cell>
          <cell r="D33" t="str">
            <v>795277</v>
          </cell>
          <cell r="E33">
            <v>2657926.7699999996</v>
          </cell>
          <cell r="F33">
            <v>-384926.76999999955</v>
          </cell>
          <cell r="I33">
            <v>2001017.72</v>
          </cell>
          <cell r="N33">
            <v>2273000</v>
          </cell>
          <cell r="O33">
            <v>0</v>
          </cell>
          <cell r="P33">
            <v>0</v>
          </cell>
          <cell r="Q33">
            <v>0</v>
          </cell>
          <cell r="R33">
            <v>0</v>
          </cell>
          <cell r="S33">
            <v>2273000</v>
          </cell>
          <cell r="T33">
            <v>2657926.77</v>
          </cell>
          <cell r="U33">
            <v>0</v>
          </cell>
          <cell r="V33">
            <v>961818.08600000001</v>
          </cell>
          <cell r="W33">
            <v>961818.08600000001</v>
          </cell>
          <cell r="X33">
            <v>0</v>
          </cell>
          <cell r="Y33">
            <v>0</v>
          </cell>
          <cell r="Z33">
            <v>0</v>
          </cell>
          <cell r="AA33">
            <v>0</v>
          </cell>
          <cell r="AB33">
            <v>2657926.7699999996</v>
          </cell>
          <cell r="AC33">
            <v>0</v>
          </cell>
          <cell r="AF33">
            <v>0</v>
          </cell>
        </row>
        <row r="34">
          <cell r="C34">
            <v>163000</v>
          </cell>
          <cell r="D34" t="str">
            <v>795278</v>
          </cell>
          <cell r="E34">
            <v>244453.05</v>
          </cell>
          <cell r="F34">
            <v>-81453.049999999988</v>
          </cell>
          <cell r="I34">
            <v>171262.18</v>
          </cell>
          <cell r="N34">
            <v>163000</v>
          </cell>
          <cell r="O34">
            <v>0</v>
          </cell>
          <cell r="P34">
            <v>0</v>
          </cell>
          <cell r="Q34">
            <v>0</v>
          </cell>
          <cell r="R34">
            <v>0</v>
          </cell>
          <cell r="S34">
            <v>163000</v>
          </cell>
          <cell r="T34">
            <v>244453.05000000002</v>
          </cell>
          <cell r="U34">
            <v>0</v>
          </cell>
          <cell r="V34">
            <v>51890.92</v>
          </cell>
          <cell r="W34">
            <v>51890.92</v>
          </cell>
          <cell r="X34">
            <v>0</v>
          </cell>
          <cell r="Y34">
            <v>0</v>
          </cell>
          <cell r="Z34">
            <v>0</v>
          </cell>
          <cell r="AA34">
            <v>0</v>
          </cell>
          <cell r="AB34">
            <v>244453.05</v>
          </cell>
          <cell r="AC34">
            <v>0</v>
          </cell>
          <cell r="AF34">
            <v>0</v>
          </cell>
        </row>
        <row r="35">
          <cell r="C35">
            <v>163000</v>
          </cell>
          <cell r="D35" t="str">
            <v>795279</v>
          </cell>
          <cell r="E35">
            <v>204596.74000000002</v>
          </cell>
          <cell r="F35">
            <v>-41596.74000000002</v>
          </cell>
          <cell r="I35">
            <v>135093.86000000002</v>
          </cell>
          <cell r="N35">
            <v>163000</v>
          </cell>
          <cell r="O35">
            <v>0</v>
          </cell>
          <cell r="P35">
            <v>0</v>
          </cell>
          <cell r="Q35">
            <v>0</v>
          </cell>
          <cell r="R35">
            <v>0</v>
          </cell>
          <cell r="S35">
            <v>163000</v>
          </cell>
          <cell r="T35">
            <v>204596.74</v>
          </cell>
          <cell r="U35">
            <v>0</v>
          </cell>
          <cell r="V35">
            <v>43763.83</v>
          </cell>
          <cell r="W35">
            <v>43763.83</v>
          </cell>
          <cell r="X35">
            <v>0</v>
          </cell>
          <cell r="Y35">
            <v>0</v>
          </cell>
          <cell r="Z35">
            <v>0</v>
          </cell>
          <cell r="AA35">
            <v>0</v>
          </cell>
          <cell r="AB35">
            <v>204596.74000000002</v>
          </cell>
          <cell r="AC35">
            <v>0</v>
          </cell>
          <cell r="AF35">
            <v>0</v>
          </cell>
        </row>
        <row r="36">
          <cell r="C36">
            <v>175000</v>
          </cell>
          <cell r="D36" t="str">
            <v>795280</v>
          </cell>
          <cell r="E36">
            <v>234270.8</v>
          </cell>
          <cell r="F36">
            <v>-59270.799999999988</v>
          </cell>
          <cell r="I36">
            <v>144052.49</v>
          </cell>
          <cell r="N36">
            <v>175000</v>
          </cell>
          <cell r="O36">
            <v>0</v>
          </cell>
          <cell r="P36">
            <v>0</v>
          </cell>
          <cell r="Q36">
            <v>0</v>
          </cell>
          <cell r="R36">
            <v>0</v>
          </cell>
          <cell r="S36">
            <v>175000</v>
          </cell>
          <cell r="T36">
            <v>234270.80000000002</v>
          </cell>
          <cell r="U36">
            <v>0</v>
          </cell>
          <cell r="V36">
            <v>94559.11</v>
          </cell>
          <cell r="W36">
            <v>94559.11</v>
          </cell>
          <cell r="X36">
            <v>0</v>
          </cell>
          <cell r="Y36">
            <v>0</v>
          </cell>
          <cell r="Z36">
            <v>0</v>
          </cell>
          <cell r="AA36">
            <v>0</v>
          </cell>
          <cell r="AB36">
            <v>234270.8</v>
          </cell>
          <cell r="AC36">
            <v>0</v>
          </cell>
          <cell r="AF36">
            <v>0</v>
          </cell>
        </row>
        <row r="37">
          <cell r="C37">
            <v>12812000</v>
          </cell>
          <cell r="D37" t="str">
            <v>A_P952-003</v>
          </cell>
          <cell r="E37">
            <v>9639010.5999999996</v>
          </cell>
          <cell r="F37">
            <v>3172989.4000000004</v>
          </cell>
          <cell r="I37">
            <v>8179178.4000000004</v>
          </cell>
          <cell r="N37">
            <v>12812000</v>
          </cell>
          <cell r="O37">
            <v>0</v>
          </cell>
          <cell r="P37">
            <v>0</v>
          </cell>
          <cell r="Q37">
            <v>0</v>
          </cell>
          <cell r="R37">
            <v>0</v>
          </cell>
          <cell r="S37">
            <v>12812000</v>
          </cell>
          <cell r="T37">
            <v>9639010.6000000015</v>
          </cell>
          <cell r="U37">
            <v>0</v>
          </cell>
          <cell r="V37">
            <v>5475617.4159999993</v>
          </cell>
          <cell r="W37">
            <v>5475617.4159999993</v>
          </cell>
          <cell r="X37">
            <v>0</v>
          </cell>
          <cell r="Y37">
            <v>0</v>
          </cell>
          <cell r="Z37">
            <v>0</v>
          </cell>
          <cell r="AA37">
            <v>0</v>
          </cell>
          <cell r="AB37">
            <v>9639010.5999999996</v>
          </cell>
          <cell r="AC37">
            <v>0</v>
          </cell>
          <cell r="AF37">
            <v>0</v>
          </cell>
        </row>
        <row r="38">
          <cell r="C38">
            <v>30921000</v>
          </cell>
          <cell r="D38" t="str">
            <v>A_P952</v>
          </cell>
          <cell r="E38">
            <v>18772014.819999997</v>
          </cell>
          <cell r="F38">
            <v>12148985.180000003</v>
          </cell>
          <cell r="I38">
            <v>9920707.790000001</v>
          </cell>
          <cell r="N38">
            <v>30921000</v>
          </cell>
          <cell r="O38">
            <v>0</v>
          </cell>
          <cell r="P38">
            <v>0</v>
          </cell>
          <cell r="Q38">
            <v>0</v>
          </cell>
          <cell r="R38">
            <v>0</v>
          </cell>
          <cell r="S38">
            <v>30921000</v>
          </cell>
          <cell r="T38">
            <v>18772014.82</v>
          </cell>
          <cell r="U38">
            <v>0</v>
          </cell>
          <cell r="V38">
            <v>11227508.116</v>
          </cell>
          <cell r="W38">
            <v>11227508.116</v>
          </cell>
          <cell r="X38">
            <v>-4496001.2200000007</v>
          </cell>
          <cell r="Y38">
            <v>0</v>
          </cell>
          <cell r="Z38">
            <v>0</v>
          </cell>
          <cell r="AA38">
            <v>-4496001.2200000007</v>
          </cell>
          <cell r="AB38">
            <v>14276013.599999996</v>
          </cell>
          <cell r="AC38">
            <v>0</v>
          </cell>
          <cell r="AF38">
            <v>0</v>
          </cell>
        </row>
        <row r="39">
          <cell r="C39">
            <v>30921000</v>
          </cell>
          <cell r="D39" t="str">
            <v>A_C_WATER_FLOOD</v>
          </cell>
          <cell r="E39">
            <v>18772014.819999997</v>
          </cell>
          <cell r="F39">
            <v>12148985.180000003</v>
          </cell>
          <cell r="I39">
            <v>9920707.790000001</v>
          </cell>
          <cell r="N39">
            <v>30921000</v>
          </cell>
          <cell r="O39">
            <v>0</v>
          </cell>
          <cell r="P39">
            <v>0</v>
          </cell>
          <cell r="Q39">
            <v>0</v>
          </cell>
          <cell r="R39">
            <v>0</v>
          </cell>
          <cell r="S39">
            <v>30921000</v>
          </cell>
          <cell r="T39">
            <v>18772014.82</v>
          </cell>
          <cell r="U39">
            <v>0</v>
          </cell>
          <cell r="V39">
            <v>11227508.116</v>
          </cell>
          <cell r="W39">
            <v>11227508.116</v>
          </cell>
          <cell r="X39">
            <v>-4496001.2200000007</v>
          </cell>
          <cell r="Y39">
            <v>0</v>
          </cell>
          <cell r="Z39">
            <v>0</v>
          </cell>
          <cell r="AA39">
            <v>-4496001.2200000007</v>
          </cell>
          <cell r="AB39">
            <v>14276013.599999996</v>
          </cell>
          <cell r="AC39">
            <v>0</v>
          </cell>
          <cell r="AF39">
            <v>0</v>
          </cell>
        </row>
        <row r="40">
          <cell r="C40">
            <v>30921000</v>
          </cell>
          <cell r="D40" t="str">
            <v>A_WATER_FLOOD</v>
          </cell>
          <cell r="E40">
            <v>18772014.819999997</v>
          </cell>
          <cell r="F40">
            <v>12148985.180000003</v>
          </cell>
          <cell r="I40">
            <v>9920707.790000001</v>
          </cell>
          <cell r="N40">
            <v>30921000</v>
          </cell>
          <cell r="O40">
            <v>0</v>
          </cell>
          <cell r="P40">
            <v>0</v>
          </cell>
          <cell r="Q40">
            <v>0</v>
          </cell>
          <cell r="R40">
            <v>0</v>
          </cell>
          <cell r="S40">
            <v>30921000</v>
          </cell>
          <cell r="T40">
            <v>18772014.82</v>
          </cell>
          <cell r="U40">
            <v>0</v>
          </cell>
          <cell r="V40">
            <v>11227508.116</v>
          </cell>
          <cell r="W40">
            <v>11227508.116</v>
          </cell>
          <cell r="X40">
            <v>-4496001.2200000007</v>
          </cell>
          <cell r="Y40">
            <v>0</v>
          </cell>
          <cell r="Z40">
            <v>0</v>
          </cell>
          <cell r="AA40">
            <v>-4496001.2200000007</v>
          </cell>
          <cell r="AB40">
            <v>14276013.599999996</v>
          </cell>
          <cell r="AC40">
            <v>0</v>
          </cell>
          <cell r="AF40">
            <v>0</v>
          </cell>
        </row>
        <row r="41">
          <cell r="C41">
            <v>2600000</v>
          </cell>
          <cell r="D41" t="str">
            <v>458750</v>
          </cell>
          <cell r="E41">
            <v>1488423.35</v>
          </cell>
          <cell r="F41">
            <v>1111576.6499999999</v>
          </cell>
          <cell r="I41">
            <v>-44131.22</v>
          </cell>
          <cell r="N41">
            <v>2600000</v>
          </cell>
          <cell r="O41">
            <v>2700000</v>
          </cell>
          <cell r="P41">
            <v>0</v>
          </cell>
          <cell r="Q41">
            <v>0</v>
          </cell>
          <cell r="R41">
            <v>0</v>
          </cell>
          <cell r="S41">
            <v>5300000</v>
          </cell>
          <cell r="T41">
            <v>3619695.12</v>
          </cell>
          <cell r="U41">
            <v>3920</v>
          </cell>
          <cell r="V41">
            <v>561034.59</v>
          </cell>
          <cell r="W41">
            <v>564954.59</v>
          </cell>
          <cell r="X41">
            <v>-827277.57000000007</v>
          </cell>
          <cell r="Y41">
            <v>0</v>
          </cell>
          <cell r="Z41">
            <v>47085.64</v>
          </cell>
          <cell r="AA41">
            <v>-780191.93</v>
          </cell>
          <cell r="AB41">
            <v>708231.42</v>
          </cell>
          <cell r="AC41">
            <v>0</v>
          </cell>
          <cell r="AF41">
            <v>2131271.77</v>
          </cell>
        </row>
        <row r="42">
          <cell r="C42">
            <v>2875000</v>
          </cell>
          <cell r="D42" t="str">
            <v>458752</v>
          </cell>
          <cell r="E42">
            <v>2114089.0399999996</v>
          </cell>
          <cell r="F42">
            <v>760910.96000000043</v>
          </cell>
          <cell r="I42">
            <v>874591.25</v>
          </cell>
          <cell r="N42">
            <v>2875000</v>
          </cell>
          <cell r="O42">
            <v>2500000</v>
          </cell>
          <cell r="P42">
            <v>0</v>
          </cell>
          <cell r="Q42">
            <v>0</v>
          </cell>
          <cell r="R42">
            <v>0</v>
          </cell>
          <cell r="S42">
            <v>5375000</v>
          </cell>
          <cell r="T42">
            <v>13923066.01</v>
          </cell>
          <cell r="U42">
            <v>0</v>
          </cell>
          <cell r="V42">
            <v>4167351.27</v>
          </cell>
          <cell r="W42">
            <v>4167351.27</v>
          </cell>
          <cell r="X42">
            <v>-1986558.5300000003</v>
          </cell>
          <cell r="Y42">
            <v>0</v>
          </cell>
          <cell r="Z42">
            <v>0</v>
          </cell>
          <cell r="AA42">
            <v>-1986558.5300000003</v>
          </cell>
          <cell r="AB42">
            <v>127530.50999999931</v>
          </cell>
          <cell r="AC42">
            <v>0</v>
          </cell>
          <cell r="AF42">
            <v>11808976.970000001</v>
          </cell>
        </row>
        <row r="43">
          <cell r="C43">
            <v>1069000</v>
          </cell>
          <cell r="D43" t="str">
            <v>458754</v>
          </cell>
          <cell r="E43">
            <v>161854.28000000003</v>
          </cell>
          <cell r="F43">
            <v>907145.72</v>
          </cell>
          <cell r="I43">
            <v>44943.79</v>
          </cell>
          <cell r="N43">
            <v>1069000</v>
          </cell>
          <cell r="O43">
            <v>1080000</v>
          </cell>
          <cell r="P43">
            <v>0</v>
          </cell>
          <cell r="Q43">
            <v>0</v>
          </cell>
          <cell r="R43">
            <v>0</v>
          </cell>
          <cell r="S43">
            <v>2149000</v>
          </cell>
          <cell r="T43">
            <v>489780.68</v>
          </cell>
          <cell r="U43">
            <v>0</v>
          </cell>
          <cell r="V43">
            <v>1104024.8899999999</v>
          </cell>
          <cell r="W43">
            <v>1104024.8899999999</v>
          </cell>
          <cell r="X43">
            <v>0</v>
          </cell>
          <cell r="Y43">
            <v>0</v>
          </cell>
          <cell r="Z43">
            <v>360078.65</v>
          </cell>
          <cell r="AA43">
            <v>360078.65</v>
          </cell>
          <cell r="AB43">
            <v>521932.93000000005</v>
          </cell>
          <cell r="AC43">
            <v>0</v>
          </cell>
          <cell r="AF43">
            <v>327926.39999999997</v>
          </cell>
        </row>
        <row r="44">
          <cell r="C44">
            <v>1664000</v>
          </cell>
          <cell r="D44" t="str">
            <v>458756</v>
          </cell>
          <cell r="E44">
            <v>638910.79</v>
          </cell>
          <cell r="F44">
            <v>1025089.21</v>
          </cell>
          <cell r="I44">
            <v>-49611.5</v>
          </cell>
          <cell r="N44">
            <v>1664000</v>
          </cell>
          <cell r="O44">
            <v>1836000</v>
          </cell>
          <cell r="P44">
            <v>0</v>
          </cell>
          <cell r="Q44">
            <v>0</v>
          </cell>
          <cell r="R44">
            <v>0</v>
          </cell>
          <cell r="S44">
            <v>3500000</v>
          </cell>
          <cell r="T44">
            <v>1515598.68</v>
          </cell>
          <cell r="U44">
            <v>22492.89</v>
          </cell>
          <cell r="V44">
            <v>153330.74</v>
          </cell>
          <cell r="W44">
            <v>175823.63</v>
          </cell>
          <cell r="X44">
            <v>-164460.29</v>
          </cell>
          <cell r="Y44">
            <v>0</v>
          </cell>
          <cell r="Z44">
            <v>1589.6000000000001</v>
          </cell>
          <cell r="AA44">
            <v>-162870.69</v>
          </cell>
          <cell r="AB44">
            <v>476040.10000000003</v>
          </cell>
          <cell r="AC44">
            <v>0</v>
          </cell>
          <cell r="AF44">
            <v>876687.8899999999</v>
          </cell>
        </row>
        <row r="45">
          <cell r="C45">
            <v>437000</v>
          </cell>
          <cell r="D45" t="str">
            <v>458758</v>
          </cell>
          <cell r="E45">
            <v>183391.64</v>
          </cell>
          <cell r="F45">
            <v>253608.36</v>
          </cell>
          <cell r="I45">
            <v>18509.18</v>
          </cell>
          <cell r="N45">
            <v>437000</v>
          </cell>
          <cell r="O45">
            <v>0</v>
          </cell>
          <cell r="P45">
            <v>0</v>
          </cell>
          <cell r="Q45">
            <v>0</v>
          </cell>
          <cell r="R45">
            <v>0</v>
          </cell>
          <cell r="S45">
            <v>437000</v>
          </cell>
          <cell r="T45">
            <v>366679.86</v>
          </cell>
          <cell r="U45">
            <v>0</v>
          </cell>
          <cell r="V45">
            <v>840908.15</v>
          </cell>
          <cell r="W45">
            <v>840908.15</v>
          </cell>
          <cell r="X45">
            <v>0</v>
          </cell>
          <cell r="Y45">
            <v>0</v>
          </cell>
          <cell r="Z45">
            <v>242637.86000000002</v>
          </cell>
          <cell r="AA45">
            <v>242637.86000000002</v>
          </cell>
          <cell r="AB45">
            <v>426029.5</v>
          </cell>
          <cell r="AC45">
            <v>0</v>
          </cell>
          <cell r="AF45">
            <v>183288.21999999997</v>
          </cell>
        </row>
        <row r="46">
          <cell r="C46">
            <v>1600000</v>
          </cell>
          <cell r="D46" t="str">
            <v>458759</v>
          </cell>
          <cell r="E46">
            <v>151025.22</v>
          </cell>
          <cell r="F46">
            <v>1448974.78</v>
          </cell>
          <cell r="I46">
            <v>69697.61</v>
          </cell>
          <cell r="N46">
            <v>1600000</v>
          </cell>
          <cell r="O46">
            <v>6030000</v>
          </cell>
          <cell r="P46">
            <v>0</v>
          </cell>
          <cell r="Q46">
            <v>0</v>
          </cell>
          <cell r="R46">
            <v>0</v>
          </cell>
          <cell r="S46">
            <v>7630000</v>
          </cell>
          <cell r="T46">
            <v>285796.75</v>
          </cell>
          <cell r="U46">
            <v>0</v>
          </cell>
          <cell r="V46">
            <v>258115.01</v>
          </cell>
          <cell r="W46">
            <v>258115.01</v>
          </cell>
          <cell r="X46">
            <v>0</v>
          </cell>
          <cell r="Y46">
            <v>0</v>
          </cell>
          <cell r="Z46">
            <v>130618.88</v>
          </cell>
          <cell r="AA46">
            <v>130618.88</v>
          </cell>
          <cell r="AB46">
            <v>281644.09999999998</v>
          </cell>
          <cell r="AC46">
            <v>0</v>
          </cell>
          <cell r="AF46">
            <v>134771.53</v>
          </cell>
        </row>
        <row r="47">
          <cell r="C47">
            <v>280000</v>
          </cell>
          <cell r="D47" t="str">
            <v>458763</v>
          </cell>
          <cell r="E47">
            <v>13878.03</v>
          </cell>
          <cell r="F47">
            <v>266121.96999999997</v>
          </cell>
          <cell r="I47">
            <v>-1.57</v>
          </cell>
          <cell r="N47">
            <v>280000</v>
          </cell>
          <cell r="O47">
            <v>0</v>
          </cell>
          <cell r="P47">
            <v>0</v>
          </cell>
          <cell r="Q47">
            <v>0</v>
          </cell>
          <cell r="R47">
            <v>0</v>
          </cell>
          <cell r="S47">
            <v>280000</v>
          </cell>
          <cell r="T47">
            <v>43731.65</v>
          </cell>
          <cell r="U47">
            <v>0</v>
          </cell>
          <cell r="V47">
            <v>54971.340000000004</v>
          </cell>
          <cell r="W47">
            <v>54971.340000000004</v>
          </cell>
          <cell r="X47">
            <v>0</v>
          </cell>
          <cell r="Y47">
            <v>0</v>
          </cell>
          <cell r="Z47">
            <v>27893.9</v>
          </cell>
          <cell r="AA47">
            <v>27893.9</v>
          </cell>
          <cell r="AB47">
            <v>41771.93</v>
          </cell>
          <cell r="AC47">
            <v>0</v>
          </cell>
          <cell r="AF47">
            <v>29853.620000000003</v>
          </cell>
        </row>
        <row r="48">
          <cell r="C48">
            <v>0</v>
          </cell>
          <cell r="D48" t="str">
            <v>458765</v>
          </cell>
          <cell r="E48">
            <v>0</v>
          </cell>
          <cell r="F48">
            <v>0</v>
          </cell>
          <cell r="I48">
            <v>0</v>
          </cell>
          <cell r="N48">
            <v>0</v>
          </cell>
          <cell r="O48">
            <v>0</v>
          </cell>
          <cell r="P48">
            <v>0</v>
          </cell>
          <cell r="Q48">
            <v>0</v>
          </cell>
          <cell r="R48">
            <v>0</v>
          </cell>
          <cell r="S48">
            <v>0</v>
          </cell>
          <cell r="T48">
            <v>0</v>
          </cell>
          <cell r="U48">
            <v>0</v>
          </cell>
          <cell r="V48">
            <v>192530.01</v>
          </cell>
          <cell r="W48">
            <v>192530.01</v>
          </cell>
          <cell r="X48">
            <v>0</v>
          </cell>
          <cell r="Y48">
            <v>0</v>
          </cell>
          <cell r="Z48">
            <v>0</v>
          </cell>
          <cell r="AA48">
            <v>0</v>
          </cell>
          <cell r="AB48">
            <v>0</v>
          </cell>
          <cell r="AC48">
            <v>0</v>
          </cell>
          <cell r="AF48">
            <v>0</v>
          </cell>
        </row>
        <row r="49">
          <cell r="C49">
            <v>1750000</v>
          </cell>
          <cell r="D49" t="str">
            <v>458766</v>
          </cell>
          <cell r="E49">
            <v>0</v>
          </cell>
          <cell r="F49">
            <v>1750000</v>
          </cell>
          <cell r="I49">
            <v>0</v>
          </cell>
          <cell r="N49">
            <v>1750000</v>
          </cell>
          <cell r="O49">
            <v>0</v>
          </cell>
          <cell r="P49">
            <v>0</v>
          </cell>
          <cell r="Q49">
            <v>0</v>
          </cell>
          <cell r="R49">
            <v>0</v>
          </cell>
          <cell r="S49">
            <v>1750000</v>
          </cell>
          <cell r="T49">
            <v>0</v>
          </cell>
          <cell r="U49">
            <v>0</v>
          </cell>
          <cell r="V49">
            <v>0</v>
          </cell>
          <cell r="W49">
            <v>0</v>
          </cell>
          <cell r="X49">
            <v>0</v>
          </cell>
          <cell r="Y49">
            <v>0</v>
          </cell>
          <cell r="Z49">
            <v>0</v>
          </cell>
          <cell r="AA49">
            <v>0</v>
          </cell>
          <cell r="AB49">
            <v>0</v>
          </cell>
          <cell r="AC49">
            <v>0</v>
          </cell>
          <cell r="AF49">
            <v>0</v>
          </cell>
        </row>
        <row r="50">
          <cell r="C50">
            <v>720000</v>
          </cell>
          <cell r="D50" t="str">
            <v>458855</v>
          </cell>
          <cell r="E50">
            <v>554240.80000000005</v>
          </cell>
          <cell r="F50">
            <v>165759.19999999995</v>
          </cell>
          <cell r="I50">
            <v>118540.67</v>
          </cell>
          <cell r="N50">
            <v>720000</v>
          </cell>
          <cell r="O50">
            <v>54000</v>
          </cell>
          <cell r="P50">
            <v>0</v>
          </cell>
          <cell r="Q50">
            <v>0</v>
          </cell>
          <cell r="R50">
            <v>0</v>
          </cell>
          <cell r="S50">
            <v>774000</v>
          </cell>
          <cell r="T50">
            <v>554240.80000000005</v>
          </cell>
          <cell r="U50">
            <v>0</v>
          </cell>
          <cell r="V50">
            <v>276968.05</v>
          </cell>
          <cell r="W50">
            <v>276968.05</v>
          </cell>
          <cell r="X50">
            <v>0</v>
          </cell>
          <cell r="Y50">
            <v>0</v>
          </cell>
          <cell r="Z50">
            <v>0</v>
          </cell>
          <cell r="AA50">
            <v>0</v>
          </cell>
          <cell r="AB50">
            <v>554240.80000000005</v>
          </cell>
          <cell r="AC50">
            <v>0</v>
          </cell>
          <cell r="AF50">
            <v>0</v>
          </cell>
        </row>
        <row r="51">
          <cell r="C51">
            <v>0</v>
          </cell>
          <cell r="D51" t="str">
            <v>458860</v>
          </cell>
          <cell r="E51">
            <v>0</v>
          </cell>
          <cell r="F51">
            <v>0</v>
          </cell>
          <cell r="I51">
            <v>0</v>
          </cell>
          <cell r="N51">
            <v>0</v>
          </cell>
          <cell r="O51">
            <v>267000</v>
          </cell>
          <cell r="P51">
            <v>0</v>
          </cell>
          <cell r="Q51">
            <v>0</v>
          </cell>
          <cell r="R51">
            <v>0</v>
          </cell>
          <cell r="S51">
            <v>267000</v>
          </cell>
          <cell r="T51">
            <v>0</v>
          </cell>
          <cell r="U51">
            <v>0</v>
          </cell>
          <cell r="V51">
            <v>0</v>
          </cell>
          <cell r="W51">
            <v>0</v>
          </cell>
          <cell r="X51">
            <v>0</v>
          </cell>
          <cell r="Y51">
            <v>0</v>
          </cell>
          <cell r="Z51">
            <v>0</v>
          </cell>
          <cell r="AA51">
            <v>0</v>
          </cell>
          <cell r="AB51">
            <v>0</v>
          </cell>
          <cell r="AC51">
            <v>0</v>
          </cell>
          <cell r="AF51">
            <v>0</v>
          </cell>
        </row>
        <row r="52">
          <cell r="C52">
            <v>0</v>
          </cell>
          <cell r="D52" t="str">
            <v>458861</v>
          </cell>
          <cell r="E52">
            <v>320169.82999999996</v>
          </cell>
          <cell r="F52">
            <v>-320169.82999999996</v>
          </cell>
          <cell r="I52">
            <v>320169.83</v>
          </cell>
          <cell r="N52">
            <v>0</v>
          </cell>
          <cell r="O52">
            <v>0</v>
          </cell>
          <cell r="P52">
            <v>0</v>
          </cell>
          <cell r="Q52">
            <v>0</v>
          </cell>
          <cell r="R52">
            <v>0</v>
          </cell>
          <cell r="S52">
            <v>0</v>
          </cell>
          <cell r="T52">
            <v>320169.83</v>
          </cell>
          <cell r="U52">
            <v>0</v>
          </cell>
          <cell r="V52">
            <v>998000</v>
          </cell>
          <cell r="W52">
            <v>998000</v>
          </cell>
          <cell r="X52">
            <v>0</v>
          </cell>
          <cell r="Y52">
            <v>0</v>
          </cell>
          <cell r="Z52">
            <v>0</v>
          </cell>
          <cell r="AA52">
            <v>0</v>
          </cell>
          <cell r="AB52">
            <v>320169.82999999996</v>
          </cell>
          <cell r="AC52">
            <v>0</v>
          </cell>
          <cell r="AF52">
            <v>0</v>
          </cell>
        </row>
        <row r="53">
          <cell r="C53">
            <v>2184000</v>
          </cell>
          <cell r="D53" t="str">
            <v>459156</v>
          </cell>
          <cell r="E53">
            <v>227329.27000000002</v>
          </cell>
          <cell r="F53">
            <v>1956670.73</v>
          </cell>
          <cell r="I53">
            <v>120663.64</v>
          </cell>
          <cell r="N53">
            <v>2184000</v>
          </cell>
          <cell r="O53">
            <v>0</v>
          </cell>
          <cell r="P53">
            <v>0</v>
          </cell>
          <cell r="Q53">
            <v>0</v>
          </cell>
          <cell r="R53">
            <v>0</v>
          </cell>
          <cell r="S53">
            <v>2184000</v>
          </cell>
          <cell r="T53">
            <v>722913.19000000006</v>
          </cell>
          <cell r="U53">
            <v>0</v>
          </cell>
          <cell r="V53">
            <v>2156510.29</v>
          </cell>
          <cell r="W53">
            <v>2156510.29</v>
          </cell>
          <cell r="X53">
            <v>0</v>
          </cell>
          <cell r="Y53">
            <v>0</v>
          </cell>
          <cell r="Z53">
            <v>484476.03</v>
          </cell>
          <cell r="AA53">
            <v>484476.03</v>
          </cell>
          <cell r="AB53">
            <v>711805.3</v>
          </cell>
          <cell r="AC53">
            <v>0</v>
          </cell>
          <cell r="AF53">
            <v>495583.92000000004</v>
          </cell>
        </row>
        <row r="54">
          <cell r="C54">
            <v>50000</v>
          </cell>
          <cell r="D54" t="str">
            <v>459157</v>
          </cell>
          <cell r="E54">
            <v>42176.14</v>
          </cell>
          <cell r="F54">
            <v>7823.8600000000006</v>
          </cell>
          <cell r="I54">
            <v>11136.4</v>
          </cell>
          <cell r="N54">
            <v>50000</v>
          </cell>
          <cell r="O54">
            <v>0</v>
          </cell>
          <cell r="P54">
            <v>0</v>
          </cell>
          <cell r="Q54">
            <v>0</v>
          </cell>
          <cell r="R54">
            <v>0</v>
          </cell>
          <cell r="S54">
            <v>50000</v>
          </cell>
          <cell r="T54">
            <v>42176.14</v>
          </cell>
          <cell r="U54">
            <v>0</v>
          </cell>
          <cell r="V54">
            <v>9234.5400000000009</v>
          </cell>
          <cell r="W54">
            <v>9234.5400000000009</v>
          </cell>
          <cell r="X54">
            <v>0</v>
          </cell>
          <cell r="Y54">
            <v>0</v>
          </cell>
          <cell r="Z54">
            <v>0</v>
          </cell>
          <cell r="AA54">
            <v>0</v>
          </cell>
          <cell r="AB54">
            <v>42176.14</v>
          </cell>
          <cell r="AC54">
            <v>0</v>
          </cell>
          <cell r="AF54">
            <v>0</v>
          </cell>
        </row>
        <row r="55">
          <cell r="C55">
            <v>3560000</v>
          </cell>
          <cell r="D55" t="str">
            <v>459158</v>
          </cell>
          <cell r="E55">
            <v>624247.27000000014</v>
          </cell>
          <cell r="F55">
            <v>2935752.73</v>
          </cell>
          <cell r="I55">
            <v>291712.47000000003</v>
          </cell>
          <cell r="N55">
            <v>3560000</v>
          </cell>
          <cell r="O55">
            <v>9180000</v>
          </cell>
          <cell r="P55">
            <v>0</v>
          </cell>
          <cell r="Q55">
            <v>0</v>
          </cell>
          <cell r="R55">
            <v>0</v>
          </cell>
          <cell r="S55">
            <v>12740000</v>
          </cell>
          <cell r="T55">
            <v>700701.14</v>
          </cell>
          <cell r="U55">
            <v>0</v>
          </cell>
          <cell r="V55">
            <v>7823059.8200000003</v>
          </cell>
          <cell r="W55">
            <v>7823059.8200000003</v>
          </cell>
          <cell r="X55">
            <v>0</v>
          </cell>
          <cell r="Y55">
            <v>0</v>
          </cell>
          <cell r="Z55">
            <v>71435.72</v>
          </cell>
          <cell r="AA55">
            <v>71435.72</v>
          </cell>
          <cell r="AB55">
            <v>695682.99000000011</v>
          </cell>
          <cell r="AC55">
            <v>0</v>
          </cell>
          <cell r="AF55">
            <v>76453.869999999879</v>
          </cell>
        </row>
        <row r="56">
          <cell r="C56">
            <v>1636000</v>
          </cell>
          <cell r="D56" t="str">
            <v>459159</v>
          </cell>
          <cell r="E56">
            <v>181826.05000000002</v>
          </cell>
          <cell r="F56">
            <v>1454173.95</v>
          </cell>
          <cell r="I56">
            <v>24657.16</v>
          </cell>
          <cell r="N56">
            <v>1636000</v>
          </cell>
          <cell r="O56">
            <v>3837000</v>
          </cell>
          <cell r="P56">
            <v>0</v>
          </cell>
          <cell r="Q56">
            <v>0</v>
          </cell>
          <cell r="R56">
            <v>0</v>
          </cell>
          <cell r="S56">
            <v>5473000</v>
          </cell>
          <cell r="T56">
            <v>239472.23</v>
          </cell>
          <cell r="U56">
            <v>0</v>
          </cell>
          <cell r="V56">
            <v>125433.19</v>
          </cell>
          <cell r="W56">
            <v>125433.19</v>
          </cell>
          <cell r="X56">
            <v>0</v>
          </cell>
          <cell r="Y56">
            <v>0</v>
          </cell>
          <cell r="Z56">
            <v>53862.32</v>
          </cell>
          <cell r="AA56">
            <v>53862.32</v>
          </cell>
          <cell r="AB56">
            <v>235688.37000000002</v>
          </cell>
          <cell r="AC56">
            <v>0</v>
          </cell>
          <cell r="AF56">
            <v>57646.179999999993</v>
          </cell>
        </row>
        <row r="57">
          <cell r="C57">
            <v>273000</v>
          </cell>
          <cell r="D57" t="str">
            <v>459199</v>
          </cell>
          <cell r="E57">
            <v>31998.400000000001</v>
          </cell>
          <cell r="F57">
            <v>241001.60000000001</v>
          </cell>
          <cell r="I57">
            <v>8090.8</v>
          </cell>
          <cell r="N57">
            <v>273000</v>
          </cell>
          <cell r="O57">
            <v>0</v>
          </cell>
          <cell r="P57">
            <v>0</v>
          </cell>
          <cell r="Q57">
            <v>0</v>
          </cell>
          <cell r="R57">
            <v>0</v>
          </cell>
          <cell r="S57">
            <v>273000</v>
          </cell>
          <cell r="T57">
            <v>58242.74</v>
          </cell>
          <cell r="U57">
            <v>0</v>
          </cell>
          <cell r="V57">
            <v>52518.090000000004</v>
          </cell>
          <cell r="W57">
            <v>52518.090000000004</v>
          </cell>
          <cell r="X57">
            <v>0</v>
          </cell>
          <cell r="Y57">
            <v>0</v>
          </cell>
          <cell r="Z57">
            <v>24521.279999999999</v>
          </cell>
          <cell r="AA57">
            <v>24521.279999999999</v>
          </cell>
          <cell r="AB57">
            <v>56519.68</v>
          </cell>
          <cell r="AC57">
            <v>0</v>
          </cell>
          <cell r="AF57">
            <v>26244.339999999997</v>
          </cell>
        </row>
        <row r="58">
          <cell r="C58">
            <v>2600000</v>
          </cell>
          <cell r="D58" t="str">
            <v>459200</v>
          </cell>
          <cell r="E58">
            <v>1789110.33</v>
          </cell>
          <cell r="F58">
            <v>810889.66999999993</v>
          </cell>
          <cell r="I58">
            <v>537934.14</v>
          </cell>
          <cell r="N58">
            <v>2600000</v>
          </cell>
          <cell r="O58">
            <v>2700000</v>
          </cell>
          <cell r="P58">
            <v>0</v>
          </cell>
          <cell r="Q58">
            <v>0</v>
          </cell>
          <cell r="R58">
            <v>0</v>
          </cell>
          <cell r="S58">
            <v>5300000</v>
          </cell>
          <cell r="T58">
            <v>3363269.76</v>
          </cell>
          <cell r="U58">
            <v>67224</v>
          </cell>
          <cell r="V58">
            <v>5712144.3899999997</v>
          </cell>
          <cell r="W58">
            <v>5779368.3899999997</v>
          </cell>
          <cell r="X58">
            <v>-783267.31</v>
          </cell>
          <cell r="Y58">
            <v>0</v>
          </cell>
          <cell r="Z58">
            <v>675284.32000000007</v>
          </cell>
          <cell r="AA58">
            <v>-107982.98999999999</v>
          </cell>
          <cell r="AB58">
            <v>1681127.34</v>
          </cell>
          <cell r="AC58">
            <v>0</v>
          </cell>
          <cell r="AF58">
            <v>1574159.4299999997</v>
          </cell>
        </row>
        <row r="59">
          <cell r="C59">
            <v>0</v>
          </cell>
          <cell r="D59" t="str">
            <v>459204</v>
          </cell>
          <cell r="E59">
            <v>0</v>
          </cell>
          <cell r="F59">
            <v>0</v>
          </cell>
          <cell r="I59">
            <v>0</v>
          </cell>
          <cell r="N59">
            <v>0</v>
          </cell>
          <cell r="O59">
            <v>0</v>
          </cell>
          <cell r="P59">
            <v>0</v>
          </cell>
          <cell r="Q59">
            <v>0</v>
          </cell>
          <cell r="R59">
            <v>0</v>
          </cell>
          <cell r="S59">
            <v>0</v>
          </cell>
          <cell r="T59">
            <v>-1456.71</v>
          </cell>
          <cell r="U59">
            <v>0</v>
          </cell>
          <cell r="V59">
            <v>0</v>
          </cell>
          <cell r="W59">
            <v>0</v>
          </cell>
          <cell r="X59">
            <v>0</v>
          </cell>
          <cell r="Y59">
            <v>0</v>
          </cell>
          <cell r="Z59">
            <v>538783.85</v>
          </cell>
          <cell r="AA59">
            <v>538783.85</v>
          </cell>
          <cell r="AB59">
            <v>538783.85</v>
          </cell>
          <cell r="AC59">
            <v>0</v>
          </cell>
          <cell r="AF59">
            <v>-1456.71</v>
          </cell>
        </row>
        <row r="60">
          <cell r="C60">
            <v>15960000</v>
          </cell>
          <cell r="D60" t="str">
            <v>459205</v>
          </cell>
          <cell r="E60">
            <v>12190390.57</v>
          </cell>
          <cell r="F60">
            <v>3769609.4299999997</v>
          </cell>
          <cell r="I60">
            <v>1339954.2</v>
          </cell>
          <cell r="N60">
            <v>15960000</v>
          </cell>
          <cell r="O60">
            <v>2839000</v>
          </cell>
          <cell r="P60">
            <v>0</v>
          </cell>
          <cell r="Q60">
            <v>0</v>
          </cell>
          <cell r="R60">
            <v>0</v>
          </cell>
          <cell r="S60">
            <v>18799000</v>
          </cell>
          <cell r="T60">
            <v>15432743.17</v>
          </cell>
          <cell r="U60">
            <v>0</v>
          </cell>
          <cell r="V60">
            <v>4239986.72</v>
          </cell>
          <cell r="W60">
            <v>4239986.72</v>
          </cell>
          <cell r="X60">
            <v>0</v>
          </cell>
          <cell r="Y60">
            <v>0</v>
          </cell>
          <cell r="Z60">
            <v>3851730.34</v>
          </cell>
          <cell r="AA60">
            <v>3851730.34</v>
          </cell>
          <cell r="AB60">
            <v>16042120.91</v>
          </cell>
          <cell r="AC60">
            <v>0</v>
          </cell>
          <cell r="AF60">
            <v>3242352.5999999996</v>
          </cell>
        </row>
        <row r="61">
          <cell r="C61">
            <v>1885000</v>
          </cell>
          <cell r="D61" t="str">
            <v>459206</v>
          </cell>
          <cell r="E61">
            <v>449879.92000000004</v>
          </cell>
          <cell r="F61">
            <v>1435120.08</v>
          </cell>
          <cell r="I61">
            <v>177558</v>
          </cell>
          <cell r="N61">
            <v>1885000</v>
          </cell>
          <cell r="O61">
            <v>8640000</v>
          </cell>
          <cell r="P61">
            <v>29899999.359999999</v>
          </cell>
          <cell r="Q61">
            <v>0</v>
          </cell>
          <cell r="R61">
            <v>0</v>
          </cell>
          <cell r="S61">
            <v>40424999.359999999</v>
          </cell>
          <cell r="T61">
            <v>605034.16</v>
          </cell>
          <cell r="U61">
            <v>0</v>
          </cell>
          <cell r="V61">
            <v>836104.87</v>
          </cell>
          <cell r="W61">
            <v>836104.87</v>
          </cell>
          <cell r="X61">
            <v>0</v>
          </cell>
          <cell r="Y61">
            <v>0</v>
          </cell>
          <cell r="Z61">
            <v>379628.44</v>
          </cell>
          <cell r="AA61">
            <v>379628.44</v>
          </cell>
          <cell r="AB61">
            <v>829508.3600000001</v>
          </cell>
          <cell r="AC61">
            <v>0</v>
          </cell>
          <cell r="AF61">
            <v>155154.23999999999</v>
          </cell>
        </row>
        <row r="62">
          <cell r="C62">
            <v>3155000</v>
          </cell>
          <cell r="D62" t="str">
            <v>459207</v>
          </cell>
          <cell r="E62">
            <v>1548220.81</v>
          </cell>
          <cell r="F62">
            <v>1606779.19</v>
          </cell>
          <cell r="I62">
            <v>224712.74</v>
          </cell>
          <cell r="N62">
            <v>3155000</v>
          </cell>
          <cell r="O62">
            <v>0</v>
          </cell>
          <cell r="P62">
            <v>0</v>
          </cell>
          <cell r="Q62">
            <v>0</v>
          </cell>
          <cell r="R62">
            <v>0</v>
          </cell>
          <cell r="S62">
            <v>3155000</v>
          </cell>
          <cell r="T62">
            <v>4348548.4800000004</v>
          </cell>
          <cell r="U62">
            <v>0</v>
          </cell>
          <cell r="V62">
            <v>366565.79</v>
          </cell>
          <cell r="W62">
            <v>366565.79</v>
          </cell>
          <cell r="X62">
            <v>-1448891.9</v>
          </cell>
          <cell r="Y62">
            <v>0</v>
          </cell>
          <cell r="Z62">
            <v>0</v>
          </cell>
          <cell r="AA62">
            <v>-1448891.9</v>
          </cell>
          <cell r="AB62">
            <v>99328.910000000149</v>
          </cell>
          <cell r="AC62">
            <v>0</v>
          </cell>
          <cell r="AF62">
            <v>2800327.6700000004</v>
          </cell>
        </row>
        <row r="63">
          <cell r="C63">
            <v>3428000</v>
          </cell>
          <cell r="D63" t="str">
            <v>459208</v>
          </cell>
          <cell r="E63">
            <v>1157607.6000000001</v>
          </cell>
          <cell r="F63">
            <v>2270392.4</v>
          </cell>
          <cell r="I63">
            <v>690504.02</v>
          </cell>
          <cell r="N63">
            <v>3428000</v>
          </cell>
          <cell r="O63">
            <v>1000000</v>
          </cell>
          <cell r="P63">
            <v>0</v>
          </cell>
          <cell r="Q63">
            <v>0</v>
          </cell>
          <cell r="R63">
            <v>0</v>
          </cell>
          <cell r="S63">
            <v>4428000</v>
          </cell>
          <cell r="T63">
            <v>1498951.98</v>
          </cell>
          <cell r="U63">
            <v>0</v>
          </cell>
          <cell r="V63">
            <v>1631796.4300000002</v>
          </cell>
          <cell r="W63">
            <v>1631796.4300000002</v>
          </cell>
          <cell r="X63">
            <v>0</v>
          </cell>
          <cell r="Y63">
            <v>0</v>
          </cell>
          <cell r="Z63">
            <v>318937.88</v>
          </cell>
          <cell r="AA63">
            <v>318937.88</v>
          </cell>
          <cell r="AB63">
            <v>1476545.48</v>
          </cell>
          <cell r="AC63">
            <v>0</v>
          </cell>
          <cell r="AF63">
            <v>341344.37999999989</v>
          </cell>
        </row>
        <row r="64">
          <cell r="C64">
            <v>300000</v>
          </cell>
          <cell r="D64" t="str">
            <v>459209</v>
          </cell>
          <cell r="E64">
            <v>73515.91</v>
          </cell>
          <cell r="F64">
            <v>226484.09</v>
          </cell>
          <cell r="I64">
            <v>2376.27</v>
          </cell>
          <cell r="N64">
            <v>300000</v>
          </cell>
          <cell r="O64">
            <v>0</v>
          </cell>
          <cell r="P64">
            <v>0</v>
          </cell>
          <cell r="Q64">
            <v>0</v>
          </cell>
          <cell r="R64">
            <v>0</v>
          </cell>
          <cell r="S64">
            <v>300000</v>
          </cell>
          <cell r="T64">
            <v>276758.66000000003</v>
          </cell>
          <cell r="U64">
            <v>0</v>
          </cell>
          <cell r="V64">
            <v>2155.44</v>
          </cell>
          <cell r="W64">
            <v>2155.44</v>
          </cell>
          <cell r="X64">
            <v>0</v>
          </cell>
          <cell r="Y64">
            <v>0</v>
          </cell>
          <cell r="Z64">
            <v>190365.5</v>
          </cell>
          <cell r="AA64">
            <v>190365.5</v>
          </cell>
          <cell r="AB64">
            <v>263881.41000000003</v>
          </cell>
          <cell r="AC64">
            <v>0</v>
          </cell>
          <cell r="AF64">
            <v>203242.75000000003</v>
          </cell>
        </row>
        <row r="65">
          <cell r="C65">
            <v>48026000</v>
          </cell>
          <cell r="D65" t="str">
            <v>A_WATER_TMT_MTCE 302</v>
          </cell>
          <cell r="E65">
            <v>23942285.25</v>
          </cell>
          <cell r="F65">
            <v>24083714.75</v>
          </cell>
          <cell r="I65">
            <v>4782007.8800000008</v>
          </cell>
          <cell r="N65">
            <v>48026000</v>
          </cell>
          <cell r="O65">
            <v>42663000</v>
          </cell>
          <cell r="P65">
            <v>29899999.359999999</v>
          </cell>
          <cell r="Q65">
            <v>0</v>
          </cell>
          <cell r="R65">
            <v>0</v>
          </cell>
          <cell r="S65">
            <v>120588999.36</v>
          </cell>
          <cell r="T65">
            <v>48406114.319999993</v>
          </cell>
          <cell r="U65">
            <v>93636.89</v>
          </cell>
          <cell r="V65">
            <v>31562743.620000001</v>
          </cell>
          <cell r="W65">
            <v>31656380.510000002</v>
          </cell>
          <cell r="X65">
            <v>-5210455.6000000006</v>
          </cell>
          <cell r="Y65">
            <v>0</v>
          </cell>
          <cell r="Z65">
            <v>7398930.2100000009</v>
          </cell>
          <cell r="AA65">
            <v>2188474.6100000003</v>
          </cell>
          <cell r="AB65">
            <v>26130759.859999999</v>
          </cell>
          <cell r="AC65">
            <v>0</v>
          </cell>
          <cell r="AF65">
            <v>24463829.069999993</v>
          </cell>
        </row>
        <row r="66">
          <cell r="C66">
            <v>0</v>
          </cell>
          <cell r="D66" t="str">
            <v>459010</v>
          </cell>
          <cell r="E66">
            <v>39295.410000000003</v>
          </cell>
          <cell r="F66">
            <v>-39295.410000000003</v>
          </cell>
          <cell r="I66">
            <v>192.29</v>
          </cell>
          <cell r="N66">
            <v>0</v>
          </cell>
          <cell r="O66">
            <v>0</v>
          </cell>
          <cell r="P66">
            <v>0</v>
          </cell>
          <cell r="Q66">
            <v>0</v>
          </cell>
          <cell r="R66">
            <v>0</v>
          </cell>
          <cell r="S66">
            <v>0</v>
          </cell>
          <cell r="T66">
            <v>39295.410000000003</v>
          </cell>
          <cell r="U66">
            <v>0</v>
          </cell>
          <cell r="V66">
            <v>5952.56</v>
          </cell>
          <cell r="W66">
            <v>5952.56</v>
          </cell>
          <cell r="X66">
            <v>0</v>
          </cell>
          <cell r="Y66">
            <v>0</v>
          </cell>
          <cell r="Z66">
            <v>970000</v>
          </cell>
          <cell r="AA66">
            <v>970000</v>
          </cell>
          <cell r="AB66">
            <v>1009295.41</v>
          </cell>
          <cell r="AC66">
            <v>0</v>
          </cell>
          <cell r="AF66">
            <v>0</v>
          </cell>
        </row>
        <row r="67">
          <cell r="C67">
            <v>250000</v>
          </cell>
          <cell r="D67" t="str">
            <v>459060</v>
          </cell>
          <cell r="E67">
            <v>429429.17000000004</v>
          </cell>
          <cell r="F67">
            <v>-179429.17000000004</v>
          </cell>
          <cell r="I67">
            <v>14427</v>
          </cell>
          <cell r="N67">
            <v>250000</v>
          </cell>
          <cell r="O67">
            <v>0</v>
          </cell>
          <cell r="P67">
            <v>0</v>
          </cell>
          <cell r="Q67">
            <v>0</v>
          </cell>
          <cell r="R67">
            <v>0</v>
          </cell>
          <cell r="S67">
            <v>250000</v>
          </cell>
          <cell r="T67">
            <v>932211.53</v>
          </cell>
          <cell r="U67">
            <v>0</v>
          </cell>
          <cell r="V67">
            <v>77400.44</v>
          </cell>
          <cell r="W67">
            <v>77400.44</v>
          </cell>
          <cell r="X67">
            <v>-427327.78</v>
          </cell>
          <cell r="Y67">
            <v>0</v>
          </cell>
          <cell r="Z67">
            <v>0</v>
          </cell>
          <cell r="AA67">
            <v>-427327.78</v>
          </cell>
          <cell r="AB67">
            <v>2101.390000000014</v>
          </cell>
          <cell r="AC67">
            <v>0</v>
          </cell>
          <cell r="AF67">
            <v>502782.36</v>
          </cell>
        </row>
        <row r="68">
          <cell r="C68">
            <v>355000</v>
          </cell>
          <cell r="D68" t="str">
            <v>459090</v>
          </cell>
          <cell r="E68">
            <v>208728.9</v>
          </cell>
          <cell r="F68">
            <v>146271.1</v>
          </cell>
          <cell r="I68">
            <v>77469.900000000009</v>
          </cell>
          <cell r="N68">
            <v>355000</v>
          </cell>
          <cell r="O68">
            <v>0</v>
          </cell>
          <cell r="P68">
            <v>0</v>
          </cell>
          <cell r="Q68">
            <v>0</v>
          </cell>
          <cell r="R68">
            <v>0</v>
          </cell>
          <cell r="S68">
            <v>355000</v>
          </cell>
          <cell r="T68">
            <v>457502.7</v>
          </cell>
          <cell r="U68">
            <v>0</v>
          </cell>
          <cell r="V68">
            <v>166186.12</v>
          </cell>
          <cell r="W68">
            <v>166186.12</v>
          </cell>
          <cell r="X68">
            <v>-207707.5</v>
          </cell>
          <cell r="Y68">
            <v>0</v>
          </cell>
          <cell r="Z68">
            <v>0</v>
          </cell>
          <cell r="AA68">
            <v>-207707.5</v>
          </cell>
          <cell r="AB68">
            <v>1021.3999999999942</v>
          </cell>
          <cell r="AC68">
            <v>0</v>
          </cell>
          <cell r="AF68">
            <v>248773.80000000002</v>
          </cell>
        </row>
        <row r="69">
          <cell r="C69">
            <v>250000</v>
          </cell>
          <cell r="D69" t="str">
            <v>459110</v>
          </cell>
          <cell r="E69">
            <v>20036.580000000002</v>
          </cell>
          <cell r="F69">
            <v>229963.41999999998</v>
          </cell>
          <cell r="I69">
            <v>1807.44</v>
          </cell>
          <cell r="N69">
            <v>250000</v>
          </cell>
          <cell r="O69">
            <v>0</v>
          </cell>
          <cell r="P69">
            <v>0</v>
          </cell>
          <cell r="Q69">
            <v>0</v>
          </cell>
          <cell r="R69">
            <v>0</v>
          </cell>
          <cell r="S69">
            <v>250000</v>
          </cell>
          <cell r="T69">
            <v>56866.51</v>
          </cell>
          <cell r="U69">
            <v>0</v>
          </cell>
          <cell r="V69">
            <v>121524.98</v>
          </cell>
          <cell r="W69">
            <v>121524.98</v>
          </cell>
          <cell r="X69">
            <v>-20005.14</v>
          </cell>
          <cell r="Y69">
            <v>0</v>
          </cell>
          <cell r="Z69">
            <v>0</v>
          </cell>
          <cell r="AA69">
            <v>-20005.14</v>
          </cell>
          <cell r="AB69">
            <v>31.440000000002328</v>
          </cell>
          <cell r="AC69">
            <v>0</v>
          </cell>
          <cell r="AF69">
            <v>36829.93</v>
          </cell>
        </row>
        <row r="70">
          <cell r="C70">
            <v>0</v>
          </cell>
          <cell r="D70" t="str">
            <v>459260</v>
          </cell>
          <cell r="E70">
            <v>0</v>
          </cell>
          <cell r="F70">
            <v>0</v>
          </cell>
          <cell r="I70">
            <v>0</v>
          </cell>
          <cell r="N70">
            <v>0</v>
          </cell>
          <cell r="O70">
            <v>0</v>
          </cell>
          <cell r="P70">
            <v>0</v>
          </cell>
          <cell r="Q70">
            <v>0</v>
          </cell>
          <cell r="R70">
            <v>0</v>
          </cell>
          <cell r="S70">
            <v>0</v>
          </cell>
          <cell r="T70">
            <v>0</v>
          </cell>
          <cell r="U70">
            <v>0</v>
          </cell>
          <cell r="V70">
            <v>186154.41</v>
          </cell>
          <cell r="W70">
            <v>186154.41</v>
          </cell>
          <cell r="X70">
            <v>0</v>
          </cell>
          <cell r="Y70">
            <v>0</v>
          </cell>
          <cell r="Z70">
            <v>0</v>
          </cell>
          <cell r="AA70">
            <v>0</v>
          </cell>
          <cell r="AB70">
            <v>0</v>
          </cell>
          <cell r="AC70">
            <v>0</v>
          </cell>
          <cell r="AF70">
            <v>0</v>
          </cell>
        </row>
        <row r="71">
          <cell r="C71">
            <v>0</v>
          </cell>
          <cell r="D71" t="str">
            <v>459280</v>
          </cell>
          <cell r="E71">
            <v>0</v>
          </cell>
          <cell r="F71">
            <v>0</v>
          </cell>
          <cell r="I71">
            <v>0</v>
          </cell>
          <cell r="N71">
            <v>0</v>
          </cell>
          <cell r="O71">
            <v>0</v>
          </cell>
          <cell r="P71">
            <v>0</v>
          </cell>
          <cell r="Q71">
            <v>0</v>
          </cell>
          <cell r="R71">
            <v>0</v>
          </cell>
          <cell r="S71">
            <v>0</v>
          </cell>
          <cell r="T71">
            <v>0</v>
          </cell>
          <cell r="U71">
            <v>0</v>
          </cell>
          <cell r="V71">
            <v>0</v>
          </cell>
          <cell r="W71">
            <v>0</v>
          </cell>
          <cell r="X71">
            <v>0</v>
          </cell>
          <cell r="Y71">
            <v>0</v>
          </cell>
          <cell r="Z71">
            <v>111202.01000000001</v>
          </cell>
          <cell r="AA71">
            <v>111202.01000000001</v>
          </cell>
          <cell r="AB71">
            <v>111202.01000000001</v>
          </cell>
          <cell r="AC71">
            <v>0</v>
          </cell>
          <cell r="AF71">
            <v>0</v>
          </cell>
        </row>
        <row r="72">
          <cell r="C72">
            <v>855000</v>
          </cell>
          <cell r="D72" t="str">
            <v>A_GLEN_BEAR UPGD304</v>
          </cell>
          <cell r="E72">
            <v>697490.05999999994</v>
          </cell>
          <cell r="F72">
            <v>157509.94000000006</v>
          </cell>
          <cell r="I72">
            <v>93896.63</v>
          </cell>
          <cell r="N72">
            <v>855000</v>
          </cell>
          <cell r="O72">
            <v>0</v>
          </cell>
          <cell r="P72">
            <v>0</v>
          </cell>
          <cell r="Q72">
            <v>0</v>
          </cell>
          <cell r="R72">
            <v>0</v>
          </cell>
          <cell r="S72">
            <v>855000</v>
          </cell>
          <cell r="T72">
            <v>1485876.15</v>
          </cell>
          <cell r="U72">
            <v>0</v>
          </cell>
          <cell r="V72">
            <v>557218.51</v>
          </cell>
          <cell r="W72">
            <v>557218.51</v>
          </cell>
          <cell r="X72">
            <v>-655040.42000000004</v>
          </cell>
          <cell r="Y72">
            <v>0</v>
          </cell>
          <cell r="Z72">
            <v>1081202.01</v>
          </cell>
          <cell r="AA72">
            <v>426161.58999999997</v>
          </cell>
          <cell r="AB72">
            <v>1123651.6499999999</v>
          </cell>
          <cell r="AC72">
            <v>0</v>
          </cell>
          <cell r="AF72">
            <v>788386.09</v>
          </cell>
        </row>
        <row r="73">
          <cell r="C73">
            <v>0</v>
          </cell>
          <cell r="D73" t="str">
            <v>A_GLENMORE TRTMNT300</v>
          </cell>
          <cell r="E73">
            <v>0</v>
          </cell>
          <cell r="F73">
            <v>0</v>
          </cell>
          <cell r="I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F73">
            <v>0</v>
          </cell>
        </row>
        <row r="74">
          <cell r="C74">
            <v>48881000</v>
          </cell>
          <cell r="D74" t="str">
            <v>A_P891</v>
          </cell>
          <cell r="E74">
            <v>24639775.310000002</v>
          </cell>
          <cell r="F74">
            <v>24241224.689999998</v>
          </cell>
          <cell r="I74">
            <v>4875904.5100000007</v>
          </cell>
          <cell r="N74">
            <v>48881000</v>
          </cell>
          <cell r="O74">
            <v>42663000</v>
          </cell>
          <cell r="P74">
            <v>29899999.359999999</v>
          </cell>
          <cell r="Q74">
            <v>0</v>
          </cell>
          <cell r="R74">
            <v>0</v>
          </cell>
          <cell r="S74">
            <v>121443999.36</v>
          </cell>
          <cell r="T74">
            <v>49891990.469999999</v>
          </cell>
          <cell r="U74">
            <v>93636.89</v>
          </cell>
          <cell r="V74">
            <v>32119962.129999999</v>
          </cell>
          <cell r="W74">
            <v>32213599.02</v>
          </cell>
          <cell r="X74">
            <v>-5865496.0199999996</v>
          </cell>
          <cell r="Y74">
            <v>0</v>
          </cell>
          <cell r="Z74">
            <v>8480132.2200000007</v>
          </cell>
          <cell r="AA74">
            <v>2614636.2000000011</v>
          </cell>
          <cell r="AB74">
            <v>27254411.510000005</v>
          </cell>
          <cell r="AC74">
            <v>0</v>
          </cell>
          <cell r="AF74">
            <v>25252215.159999996</v>
          </cell>
        </row>
        <row r="75">
          <cell r="C75">
            <v>0</v>
          </cell>
          <cell r="D75" t="str">
            <v>458200</v>
          </cell>
          <cell r="E75">
            <v>0</v>
          </cell>
          <cell r="F75">
            <v>0</v>
          </cell>
          <cell r="I75">
            <v>0</v>
          </cell>
          <cell r="N75">
            <v>0</v>
          </cell>
          <cell r="O75">
            <v>0</v>
          </cell>
          <cell r="P75">
            <v>0</v>
          </cell>
          <cell r="Q75">
            <v>0</v>
          </cell>
          <cell r="R75">
            <v>0</v>
          </cell>
          <cell r="S75">
            <v>0</v>
          </cell>
          <cell r="T75">
            <v>0</v>
          </cell>
          <cell r="U75">
            <v>46312.3</v>
          </cell>
          <cell r="V75">
            <v>0</v>
          </cell>
          <cell r="W75">
            <v>46312.3</v>
          </cell>
          <cell r="X75">
            <v>0</v>
          </cell>
          <cell r="Y75">
            <v>0</v>
          </cell>
          <cell r="Z75">
            <v>0</v>
          </cell>
          <cell r="AA75">
            <v>0</v>
          </cell>
          <cell r="AB75">
            <v>0</v>
          </cell>
          <cell r="AC75">
            <v>0</v>
          </cell>
          <cell r="AF75">
            <v>0</v>
          </cell>
        </row>
        <row r="76">
          <cell r="C76">
            <v>0</v>
          </cell>
          <cell r="D76" t="str">
            <v>459500</v>
          </cell>
          <cell r="E76">
            <v>0</v>
          </cell>
          <cell r="F76">
            <v>0</v>
          </cell>
          <cell r="I76">
            <v>0</v>
          </cell>
          <cell r="N76">
            <v>0</v>
          </cell>
          <cell r="O76">
            <v>0</v>
          </cell>
          <cell r="P76">
            <v>0</v>
          </cell>
          <cell r="Q76">
            <v>0</v>
          </cell>
          <cell r="R76">
            <v>0</v>
          </cell>
          <cell r="S76">
            <v>0</v>
          </cell>
          <cell r="T76">
            <v>0</v>
          </cell>
          <cell r="U76">
            <v>0</v>
          </cell>
          <cell r="V76">
            <v>3117.3</v>
          </cell>
          <cell r="W76">
            <v>3117.3</v>
          </cell>
          <cell r="X76">
            <v>0</v>
          </cell>
          <cell r="Y76">
            <v>0</v>
          </cell>
          <cell r="Z76">
            <v>0</v>
          </cell>
          <cell r="AA76">
            <v>0</v>
          </cell>
          <cell r="AB76">
            <v>0</v>
          </cell>
          <cell r="AC76">
            <v>0</v>
          </cell>
          <cell r="AF76">
            <v>0</v>
          </cell>
        </row>
        <row r="77">
          <cell r="C77">
            <v>5920000</v>
          </cell>
          <cell r="D77" t="str">
            <v>459570</v>
          </cell>
          <cell r="E77">
            <v>5319609.34</v>
          </cell>
          <cell r="F77">
            <v>600390.66000000015</v>
          </cell>
          <cell r="I77">
            <v>434496.51</v>
          </cell>
          <cell r="N77">
            <v>5920000</v>
          </cell>
          <cell r="O77">
            <v>500000</v>
          </cell>
          <cell r="P77">
            <v>0</v>
          </cell>
          <cell r="Q77">
            <v>0</v>
          </cell>
          <cell r="R77">
            <v>0</v>
          </cell>
          <cell r="S77">
            <v>6420000</v>
          </cell>
          <cell r="T77">
            <v>14424262.26</v>
          </cell>
          <cell r="U77">
            <v>0</v>
          </cell>
          <cell r="V77">
            <v>13482653.789999999</v>
          </cell>
          <cell r="W77">
            <v>13482653.789999999</v>
          </cell>
          <cell r="X77">
            <v>-4281964.66</v>
          </cell>
          <cell r="Y77">
            <v>0</v>
          </cell>
          <cell r="Z77">
            <v>0</v>
          </cell>
          <cell r="AA77">
            <v>-4281964.66</v>
          </cell>
          <cell r="AB77">
            <v>1037644.6799999997</v>
          </cell>
          <cell r="AC77">
            <v>0</v>
          </cell>
          <cell r="AF77">
            <v>9104652.9199999999</v>
          </cell>
        </row>
        <row r="78">
          <cell r="C78">
            <v>0</v>
          </cell>
          <cell r="D78" t="str">
            <v>459571</v>
          </cell>
          <cell r="E78">
            <v>0</v>
          </cell>
          <cell r="F78">
            <v>0</v>
          </cell>
          <cell r="I78">
            <v>0</v>
          </cell>
          <cell r="N78">
            <v>0</v>
          </cell>
          <cell r="O78">
            <v>0</v>
          </cell>
          <cell r="P78">
            <v>0</v>
          </cell>
          <cell r="Q78">
            <v>0</v>
          </cell>
          <cell r="R78">
            <v>0</v>
          </cell>
          <cell r="S78">
            <v>0</v>
          </cell>
          <cell r="T78">
            <v>0</v>
          </cell>
          <cell r="U78">
            <v>0</v>
          </cell>
          <cell r="V78">
            <v>44060.3</v>
          </cell>
          <cell r="W78">
            <v>44060.3</v>
          </cell>
          <cell r="X78">
            <v>0</v>
          </cell>
          <cell r="Y78">
            <v>0</v>
          </cell>
          <cell r="Z78">
            <v>0</v>
          </cell>
          <cell r="AA78">
            <v>0</v>
          </cell>
          <cell r="AB78">
            <v>0</v>
          </cell>
          <cell r="AC78">
            <v>0</v>
          </cell>
          <cell r="AF78">
            <v>0</v>
          </cell>
        </row>
        <row r="79">
          <cell r="C79">
            <v>1100000</v>
          </cell>
          <cell r="D79" t="str">
            <v>459572</v>
          </cell>
          <cell r="E79">
            <v>2053498.24</v>
          </cell>
          <cell r="F79">
            <v>-953498.24</v>
          </cell>
          <cell r="I79">
            <v>730120.18</v>
          </cell>
          <cell r="N79">
            <v>1100000</v>
          </cell>
          <cell r="O79">
            <v>18220000</v>
          </cell>
          <cell r="P79">
            <v>0</v>
          </cell>
          <cell r="Q79">
            <v>0</v>
          </cell>
          <cell r="R79">
            <v>0</v>
          </cell>
          <cell r="S79">
            <v>19320000</v>
          </cell>
          <cell r="T79">
            <v>6636139.1600000001</v>
          </cell>
          <cell r="U79">
            <v>4467349.3899999997</v>
          </cell>
          <cell r="V79">
            <v>1100879.93</v>
          </cell>
          <cell r="W79">
            <v>5568229.3199999994</v>
          </cell>
          <cell r="X79">
            <v>0</v>
          </cell>
          <cell r="Y79">
            <v>0</v>
          </cell>
          <cell r="Z79">
            <v>5731667.9699999997</v>
          </cell>
          <cell r="AA79">
            <v>5731667.9699999997</v>
          </cell>
          <cell r="AB79">
            <v>7785166.21</v>
          </cell>
          <cell r="AC79">
            <v>0</v>
          </cell>
          <cell r="AF79">
            <v>4582640.92</v>
          </cell>
        </row>
        <row r="80">
          <cell r="C80">
            <v>1373000</v>
          </cell>
          <cell r="D80" t="str">
            <v>459650</v>
          </cell>
          <cell r="E80">
            <v>543029.21</v>
          </cell>
          <cell r="F80">
            <v>829970.79</v>
          </cell>
          <cell r="I80">
            <v>21913.84</v>
          </cell>
          <cell r="N80">
            <v>1373000</v>
          </cell>
          <cell r="O80">
            <v>1426000</v>
          </cell>
          <cell r="P80">
            <v>0</v>
          </cell>
          <cell r="Q80">
            <v>0</v>
          </cell>
          <cell r="R80">
            <v>0</v>
          </cell>
          <cell r="S80">
            <v>2799000</v>
          </cell>
          <cell r="T80">
            <v>887859.53</v>
          </cell>
          <cell r="U80">
            <v>0</v>
          </cell>
          <cell r="V80">
            <v>258484.28</v>
          </cell>
          <cell r="W80">
            <v>258484.28</v>
          </cell>
          <cell r="X80">
            <v>-267533.38</v>
          </cell>
          <cell r="Y80">
            <v>0</v>
          </cell>
          <cell r="Z80">
            <v>135773.6</v>
          </cell>
          <cell r="AA80">
            <v>-131759.78</v>
          </cell>
          <cell r="AB80">
            <v>411269.42999999993</v>
          </cell>
          <cell r="AC80">
            <v>0</v>
          </cell>
          <cell r="AF80">
            <v>344830.32000000007</v>
          </cell>
        </row>
        <row r="81">
          <cell r="C81">
            <v>0</v>
          </cell>
          <cell r="D81" t="str">
            <v>459780</v>
          </cell>
          <cell r="E81">
            <v>0</v>
          </cell>
          <cell r="F81">
            <v>0</v>
          </cell>
          <cell r="I81">
            <v>0</v>
          </cell>
          <cell r="N81">
            <v>0</v>
          </cell>
          <cell r="O81">
            <v>0</v>
          </cell>
          <cell r="P81">
            <v>0</v>
          </cell>
          <cell r="Q81">
            <v>0</v>
          </cell>
          <cell r="R81">
            <v>0</v>
          </cell>
          <cell r="S81">
            <v>0</v>
          </cell>
          <cell r="T81">
            <v>3270.64</v>
          </cell>
          <cell r="U81">
            <v>0</v>
          </cell>
          <cell r="V81">
            <v>0</v>
          </cell>
          <cell r="W81">
            <v>0</v>
          </cell>
          <cell r="X81">
            <v>0</v>
          </cell>
          <cell r="Y81">
            <v>0</v>
          </cell>
          <cell r="Z81">
            <v>0</v>
          </cell>
          <cell r="AA81">
            <v>0</v>
          </cell>
          <cell r="AB81">
            <v>0</v>
          </cell>
          <cell r="AC81">
            <v>0</v>
          </cell>
          <cell r="AF81">
            <v>3270.64</v>
          </cell>
        </row>
        <row r="82">
          <cell r="C82">
            <v>300000</v>
          </cell>
          <cell r="D82" t="str">
            <v>459785</v>
          </cell>
          <cell r="E82">
            <v>0</v>
          </cell>
          <cell r="F82">
            <v>300000</v>
          </cell>
          <cell r="I82">
            <v>0</v>
          </cell>
          <cell r="N82">
            <v>300000</v>
          </cell>
          <cell r="O82">
            <v>0</v>
          </cell>
          <cell r="P82">
            <v>0</v>
          </cell>
          <cell r="Q82">
            <v>0</v>
          </cell>
          <cell r="R82">
            <v>0</v>
          </cell>
          <cell r="S82">
            <v>300000</v>
          </cell>
          <cell r="T82">
            <v>0</v>
          </cell>
          <cell r="U82">
            <v>0</v>
          </cell>
          <cell r="V82">
            <v>0</v>
          </cell>
          <cell r="W82">
            <v>0</v>
          </cell>
          <cell r="X82">
            <v>0</v>
          </cell>
          <cell r="Y82">
            <v>0</v>
          </cell>
          <cell r="Z82">
            <v>0</v>
          </cell>
          <cell r="AA82">
            <v>0</v>
          </cell>
          <cell r="AB82">
            <v>0</v>
          </cell>
          <cell r="AC82">
            <v>0</v>
          </cell>
          <cell r="AF82">
            <v>0</v>
          </cell>
        </row>
        <row r="83">
          <cell r="C83">
            <v>694000</v>
          </cell>
          <cell r="D83" t="str">
            <v>460290</v>
          </cell>
          <cell r="E83">
            <v>167595.89000000001</v>
          </cell>
          <cell r="F83">
            <v>526404.11</v>
          </cell>
          <cell r="I83">
            <v>106008.11</v>
          </cell>
          <cell r="N83">
            <v>694000</v>
          </cell>
          <cell r="O83">
            <v>0</v>
          </cell>
          <cell r="P83">
            <v>0</v>
          </cell>
          <cell r="Q83">
            <v>0</v>
          </cell>
          <cell r="R83">
            <v>0</v>
          </cell>
          <cell r="S83">
            <v>694000</v>
          </cell>
          <cell r="T83">
            <v>1223101.51</v>
          </cell>
          <cell r="U83">
            <v>0</v>
          </cell>
          <cell r="V83">
            <v>227603.28</v>
          </cell>
          <cell r="W83">
            <v>227603.28</v>
          </cell>
          <cell r="X83">
            <v>-162679.87</v>
          </cell>
          <cell r="Y83">
            <v>0</v>
          </cell>
          <cell r="Z83">
            <v>0</v>
          </cell>
          <cell r="AA83">
            <v>-162679.87</v>
          </cell>
          <cell r="AB83">
            <v>4916.0200000000186</v>
          </cell>
          <cell r="AC83">
            <v>0</v>
          </cell>
          <cell r="AF83">
            <v>1055505.6200000001</v>
          </cell>
        </row>
        <row r="84">
          <cell r="C84">
            <v>200000</v>
          </cell>
          <cell r="D84" t="str">
            <v>460390</v>
          </cell>
          <cell r="E84">
            <v>-802.5</v>
          </cell>
          <cell r="F84">
            <v>200802.5</v>
          </cell>
          <cell r="I84">
            <v>0</v>
          </cell>
          <cell r="N84">
            <v>200000</v>
          </cell>
          <cell r="O84">
            <v>570000</v>
          </cell>
          <cell r="P84">
            <v>0</v>
          </cell>
          <cell r="Q84">
            <v>0</v>
          </cell>
          <cell r="R84">
            <v>0</v>
          </cell>
          <cell r="S84">
            <v>770000</v>
          </cell>
          <cell r="T84">
            <v>1424182.6</v>
          </cell>
          <cell r="U84">
            <v>0</v>
          </cell>
          <cell r="V84">
            <v>29885.08</v>
          </cell>
          <cell r="W84">
            <v>29885.08</v>
          </cell>
          <cell r="X84">
            <v>-550</v>
          </cell>
          <cell r="Y84">
            <v>0</v>
          </cell>
          <cell r="Z84">
            <v>0</v>
          </cell>
          <cell r="AA84">
            <v>-550</v>
          </cell>
          <cell r="AB84">
            <v>-1352.5</v>
          </cell>
          <cell r="AC84">
            <v>0</v>
          </cell>
          <cell r="AF84">
            <v>1424985.1</v>
          </cell>
        </row>
        <row r="85">
          <cell r="C85">
            <v>0</v>
          </cell>
          <cell r="D85" t="str">
            <v>460392</v>
          </cell>
          <cell r="E85">
            <v>0</v>
          </cell>
          <cell r="F85">
            <v>0</v>
          </cell>
          <cell r="I85">
            <v>0</v>
          </cell>
          <cell r="N85">
            <v>0</v>
          </cell>
          <cell r="O85">
            <v>0</v>
          </cell>
          <cell r="P85">
            <v>0</v>
          </cell>
          <cell r="Q85">
            <v>0</v>
          </cell>
          <cell r="R85">
            <v>0</v>
          </cell>
          <cell r="S85">
            <v>0</v>
          </cell>
          <cell r="T85">
            <v>0</v>
          </cell>
          <cell r="U85">
            <v>0</v>
          </cell>
          <cell r="V85">
            <v>200580.04</v>
          </cell>
          <cell r="W85">
            <v>200580.04</v>
          </cell>
          <cell r="X85">
            <v>0</v>
          </cell>
          <cell r="Y85">
            <v>0</v>
          </cell>
          <cell r="Z85">
            <v>0</v>
          </cell>
          <cell r="AA85">
            <v>0</v>
          </cell>
          <cell r="AB85">
            <v>0</v>
          </cell>
          <cell r="AC85">
            <v>0</v>
          </cell>
          <cell r="AF85">
            <v>0</v>
          </cell>
        </row>
        <row r="86">
          <cell r="C86">
            <v>5501000</v>
          </cell>
          <cell r="D86" t="str">
            <v>460430</v>
          </cell>
          <cell r="E86">
            <v>2462316.5099999998</v>
          </cell>
          <cell r="F86">
            <v>3038683.49</v>
          </cell>
          <cell r="I86">
            <v>636079.41</v>
          </cell>
          <cell r="N86">
            <v>5501000</v>
          </cell>
          <cell r="O86">
            <v>2747000</v>
          </cell>
          <cell r="P86">
            <v>0</v>
          </cell>
          <cell r="Q86">
            <v>0</v>
          </cell>
          <cell r="R86">
            <v>0</v>
          </cell>
          <cell r="S86">
            <v>8248000</v>
          </cell>
          <cell r="T86">
            <v>2612238.5700000003</v>
          </cell>
          <cell r="U86">
            <v>0</v>
          </cell>
          <cell r="V86">
            <v>5519186.5899999999</v>
          </cell>
          <cell r="W86">
            <v>5519186.5899999999</v>
          </cell>
          <cell r="X86">
            <v>0</v>
          </cell>
          <cell r="Y86">
            <v>0</v>
          </cell>
          <cell r="Z86">
            <v>843756.91</v>
          </cell>
          <cell r="AA86">
            <v>843756.91</v>
          </cell>
          <cell r="AB86">
            <v>3306073.42</v>
          </cell>
          <cell r="AC86">
            <v>0</v>
          </cell>
          <cell r="AF86">
            <v>149922.06000000052</v>
          </cell>
        </row>
        <row r="87">
          <cell r="C87">
            <v>495000</v>
          </cell>
          <cell r="D87" t="str">
            <v>460431</v>
          </cell>
          <cell r="E87">
            <v>0</v>
          </cell>
          <cell r="F87">
            <v>495000</v>
          </cell>
          <cell r="I87">
            <v>0</v>
          </cell>
          <cell r="N87">
            <v>495000</v>
          </cell>
          <cell r="O87">
            <v>0</v>
          </cell>
          <cell r="P87">
            <v>0</v>
          </cell>
          <cell r="Q87">
            <v>0</v>
          </cell>
          <cell r="R87">
            <v>0</v>
          </cell>
          <cell r="S87">
            <v>495000</v>
          </cell>
          <cell r="T87">
            <v>0</v>
          </cell>
          <cell r="U87">
            <v>0</v>
          </cell>
          <cell r="V87">
            <v>0</v>
          </cell>
          <cell r="W87">
            <v>0</v>
          </cell>
          <cell r="X87">
            <v>0</v>
          </cell>
          <cell r="Y87">
            <v>0</v>
          </cell>
          <cell r="Z87">
            <v>0</v>
          </cell>
          <cell r="AA87">
            <v>0</v>
          </cell>
          <cell r="AB87">
            <v>0</v>
          </cell>
          <cell r="AC87">
            <v>0</v>
          </cell>
          <cell r="AF87">
            <v>0</v>
          </cell>
        </row>
        <row r="88">
          <cell r="C88">
            <v>4744000</v>
          </cell>
          <cell r="D88" t="str">
            <v>460440</v>
          </cell>
          <cell r="E88">
            <v>2065307.5699999998</v>
          </cell>
          <cell r="F88">
            <v>2678692.4300000002</v>
          </cell>
          <cell r="I88">
            <v>1264336.1499999999</v>
          </cell>
          <cell r="N88">
            <v>4744000</v>
          </cell>
          <cell r="O88">
            <v>248000</v>
          </cell>
          <cell r="P88">
            <v>0</v>
          </cell>
          <cell r="Q88">
            <v>0</v>
          </cell>
          <cell r="R88">
            <v>0</v>
          </cell>
          <cell r="S88">
            <v>4992000</v>
          </cell>
          <cell r="T88">
            <v>2081831.58</v>
          </cell>
          <cell r="U88">
            <v>0</v>
          </cell>
          <cell r="V88">
            <v>2396657.85</v>
          </cell>
          <cell r="W88">
            <v>2396657.85</v>
          </cell>
          <cell r="X88">
            <v>0</v>
          </cell>
          <cell r="Y88">
            <v>0</v>
          </cell>
          <cell r="Z88">
            <v>260248.89</v>
          </cell>
          <cell r="AA88">
            <v>260248.89</v>
          </cell>
          <cell r="AB88">
            <v>2325556.46</v>
          </cell>
          <cell r="AC88">
            <v>0</v>
          </cell>
          <cell r="AF88">
            <v>16524.010000000242</v>
          </cell>
        </row>
        <row r="89">
          <cell r="C89">
            <v>0</v>
          </cell>
          <cell r="D89" t="str">
            <v>460473</v>
          </cell>
          <cell r="E89">
            <v>275055.3</v>
          </cell>
          <cell r="F89">
            <v>-275055.3</v>
          </cell>
          <cell r="I89">
            <v>162009.9</v>
          </cell>
          <cell r="N89">
            <v>0</v>
          </cell>
          <cell r="O89">
            <v>0</v>
          </cell>
          <cell r="P89">
            <v>0</v>
          </cell>
          <cell r="Q89">
            <v>0</v>
          </cell>
          <cell r="R89">
            <v>0</v>
          </cell>
          <cell r="S89">
            <v>0</v>
          </cell>
          <cell r="T89">
            <v>464900.45</v>
          </cell>
          <cell r="U89">
            <v>0</v>
          </cell>
          <cell r="V89">
            <v>206349.9</v>
          </cell>
          <cell r="W89">
            <v>206349.9</v>
          </cell>
          <cell r="X89">
            <v>0</v>
          </cell>
          <cell r="Y89">
            <v>0</v>
          </cell>
          <cell r="Z89">
            <v>0</v>
          </cell>
          <cell r="AA89">
            <v>0</v>
          </cell>
          <cell r="AB89">
            <v>275055.3</v>
          </cell>
          <cell r="AC89">
            <v>0</v>
          </cell>
          <cell r="AF89">
            <v>189845.15000000002</v>
          </cell>
        </row>
        <row r="90">
          <cell r="C90">
            <v>4532000</v>
          </cell>
          <cell r="D90" t="str">
            <v>460474</v>
          </cell>
          <cell r="E90">
            <v>4497122.96</v>
          </cell>
          <cell r="F90">
            <v>34877.040000000037</v>
          </cell>
          <cell r="I90">
            <v>131457.04</v>
          </cell>
          <cell r="N90">
            <v>4532000</v>
          </cell>
          <cell r="O90">
            <v>0</v>
          </cell>
          <cell r="P90">
            <v>0</v>
          </cell>
          <cell r="Q90">
            <v>0</v>
          </cell>
          <cell r="R90">
            <v>0</v>
          </cell>
          <cell r="S90">
            <v>4532000</v>
          </cell>
          <cell r="T90">
            <v>5925596.9400000004</v>
          </cell>
          <cell r="U90">
            <v>0</v>
          </cell>
          <cell r="V90">
            <v>68960.509999999995</v>
          </cell>
          <cell r="W90">
            <v>68960.509999999995</v>
          </cell>
          <cell r="X90">
            <v>-4225837.63</v>
          </cell>
          <cell r="Y90">
            <v>0</v>
          </cell>
          <cell r="Z90">
            <v>0</v>
          </cell>
          <cell r="AA90">
            <v>-4225837.63</v>
          </cell>
          <cell r="AB90">
            <v>271285.33000000007</v>
          </cell>
          <cell r="AC90">
            <v>0</v>
          </cell>
          <cell r="AF90">
            <v>1428473.9800000004</v>
          </cell>
        </row>
        <row r="91">
          <cell r="C91">
            <v>2100000</v>
          </cell>
          <cell r="D91" t="str">
            <v>460475</v>
          </cell>
          <cell r="E91">
            <v>72278.06</v>
          </cell>
          <cell r="F91">
            <v>2027721.94</v>
          </cell>
          <cell r="I91">
            <v>59430.58</v>
          </cell>
          <cell r="N91">
            <v>2100000</v>
          </cell>
          <cell r="O91">
            <v>2186000</v>
          </cell>
          <cell r="P91">
            <v>0</v>
          </cell>
          <cell r="Q91">
            <v>0</v>
          </cell>
          <cell r="R91">
            <v>0</v>
          </cell>
          <cell r="S91">
            <v>4286000</v>
          </cell>
          <cell r="T91">
            <v>106384.7</v>
          </cell>
          <cell r="U91">
            <v>0</v>
          </cell>
          <cell r="V91">
            <v>11.18</v>
          </cell>
          <cell r="W91">
            <v>11.18</v>
          </cell>
          <cell r="X91">
            <v>0</v>
          </cell>
          <cell r="Y91">
            <v>0</v>
          </cell>
          <cell r="Z91">
            <v>180170.76</v>
          </cell>
          <cell r="AA91">
            <v>180170.76</v>
          </cell>
          <cell r="AB91">
            <v>252448.82</v>
          </cell>
          <cell r="AC91">
            <v>0</v>
          </cell>
          <cell r="AF91">
            <v>34106.639999999999</v>
          </cell>
        </row>
        <row r="92">
          <cell r="C92">
            <v>2566000</v>
          </cell>
          <cell r="D92" t="str">
            <v>460476</v>
          </cell>
          <cell r="E92">
            <v>288121.67000000004</v>
          </cell>
          <cell r="F92">
            <v>2277878.33</v>
          </cell>
          <cell r="I92">
            <v>221016.95999999999</v>
          </cell>
          <cell r="N92">
            <v>2566000</v>
          </cell>
          <cell r="O92">
            <v>3092000</v>
          </cell>
          <cell r="P92">
            <v>0</v>
          </cell>
          <cell r="Q92">
            <v>0</v>
          </cell>
          <cell r="R92">
            <v>0</v>
          </cell>
          <cell r="S92">
            <v>5658000</v>
          </cell>
          <cell r="T92">
            <v>577189.36</v>
          </cell>
          <cell r="U92">
            <v>0</v>
          </cell>
          <cell r="V92">
            <v>4200847.41</v>
          </cell>
          <cell r="W92">
            <v>4200847.41</v>
          </cell>
          <cell r="X92">
            <v>0</v>
          </cell>
          <cell r="Y92">
            <v>0</v>
          </cell>
          <cell r="Z92">
            <v>341072.15</v>
          </cell>
          <cell r="AA92">
            <v>341072.15</v>
          </cell>
          <cell r="AB92">
            <v>629193.82000000007</v>
          </cell>
          <cell r="AC92">
            <v>0</v>
          </cell>
          <cell r="AF92">
            <v>289067.68999999994</v>
          </cell>
        </row>
        <row r="93">
          <cell r="C93">
            <v>164000</v>
          </cell>
          <cell r="D93" t="str">
            <v>460731</v>
          </cell>
          <cell r="E93">
            <v>96149.95</v>
          </cell>
          <cell r="F93">
            <v>67850.05</v>
          </cell>
          <cell r="I93">
            <v>2137.77</v>
          </cell>
          <cell r="N93">
            <v>164000</v>
          </cell>
          <cell r="O93">
            <v>0</v>
          </cell>
          <cell r="P93">
            <v>0</v>
          </cell>
          <cell r="Q93">
            <v>0</v>
          </cell>
          <cell r="R93">
            <v>0</v>
          </cell>
          <cell r="S93">
            <v>164000</v>
          </cell>
          <cell r="T93">
            <v>1365252.9100000001</v>
          </cell>
          <cell r="U93">
            <v>0</v>
          </cell>
          <cell r="V93">
            <v>220141.06</v>
          </cell>
          <cell r="W93">
            <v>220141.06</v>
          </cell>
          <cell r="X93">
            <v>-84081.23</v>
          </cell>
          <cell r="Y93">
            <v>0</v>
          </cell>
          <cell r="Z93">
            <v>0</v>
          </cell>
          <cell r="AA93">
            <v>-84081.23</v>
          </cell>
          <cell r="AB93">
            <v>12068.720000000001</v>
          </cell>
          <cell r="AC93">
            <v>0</v>
          </cell>
          <cell r="AF93">
            <v>1269102.9600000002</v>
          </cell>
        </row>
        <row r="94">
          <cell r="C94">
            <v>0</v>
          </cell>
          <cell r="D94" t="str">
            <v>460733</v>
          </cell>
          <cell r="E94">
            <v>0</v>
          </cell>
          <cell r="F94">
            <v>0</v>
          </cell>
          <cell r="I94">
            <v>0</v>
          </cell>
          <cell r="N94">
            <v>0</v>
          </cell>
          <cell r="O94">
            <v>0</v>
          </cell>
          <cell r="P94">
            <v>0</v>
          </cell>
          <cell r="Q94">
            <v>0</v>
          </cell>
          <cell r="R94">
            <v>0</v>
          </cell>
          <cell r="S94">
            <v>0</v>
          </cell>
          <cell r="T94">
            <v>588.01</v>
          </cell>
          <cell r="U94">
            <v>0</v>
          </cell>
          <cell r="V94">
            <v>706885.33</v>
          </cell>
          <cell r="W94">
            <v>706885.33</v>
          </cell>
          <cell r="X94">
            <v>0</v>
          </cell>
          <cell r="Y94">
            <v>0</v>
          </cell>
          <cell r="Z94">
            <v>0</v>
          </cell>
          <cell r="AA94">
            <v>0</v>
          </cell>
          <cell r="AB94">
            <v>0</v>
          </cell>
          <cell r="AC94">
            <v>0</v>
          </cell>
          <cell r="AF94">
            <v>588.01</v>
          </cell>
        </row>
        <row r="95">
          <cell r="C95">
            <v>928000</v>
          </cell>
          <cell r="D95" t="str">
            <v>460734</v>
          </cell>
          <cell r="E95">
            <v>534987.23</v>
          </cell>
          <cell r="F95">
            <v>393012.77</v>
          </cell>
          <cell r="I95">
            <v>113501.83</v>
          </cell>
          <cell r="N95">
            <v>928000</v>
          </cell>
          <cell r="O95">
            <v>1000000</v>
          </cell>
          <cell r="P95">
            <v>0</v>
          </cell>
          <cell r="Q95">
            <v>0</v>
          </cell>
          <cell r="R95">
            <v>0</v>
          </cell>
          <cell r="S95">
            <v>1928000</v>
          </cell>
          <cell r="T95">
            <v>689454.25</v>
          </cell>
          <cell r="U95">
            <v>0</v>
          </cell>
          <cell r="V95">
            <v>479761.18</v>
          </cell>
          <cell r="W95">
            <v>479761.18</v>
          </cell>
          <cell r="X95">
            <v>0</v>
          </cell>
          <cell r="Y95">
            <v>0</v>
          </cell>
          <cell r="Z95">
            <v>144327.93</v>
          </cell>
          <cell r="AA95">
            <v>144327.93</v>
          </cell>
          <cell r="AB95">
            <v>679315.15999999992</v>
          </cell>
          <cell r="AC95">
            <v>0</v>
          </cell>
          <cell r="AF95">
            <v>154467.02000000002</v>
          </cell>
        </row>
        <row r="96">
          <cell r="C96">
            <v>622000</v>
          </cell>
          <cell r="D96" t="str">
            <v>460741</v>
          </cell>
          <cell r="E96">
            <v>602309.29</v>
          </cell>
          <cell r="F96">
            <v>19690.709999999963</v>
          </cell>
          <cell r="I96">
            <v>436208.28</v>
          </cell>
          <cell r="N96">
            <v>622000</v>
          </cell>
          <cell r="O96">
            <v>0</v>
          </cell>
          <cell r="P96">
            <v>0</v>
          </cell>
          <cell r="Q96">
            <v>0</v>
          </cell>
          <cell r="R96">
            <v>0</v>
          </cell>
          <cell r="S96">
            <v>622000</v>
          </cell>
          <cell r="T96">
            <v>1492030.4</v>
          </cell>
          <cell r="U96">
            <v>0</v>
          </cell>
          <cell r="V96">
            <v>640050.07000000007</v>
          </cell>
          <cell r="W96">
            <v>640050.07000000007</v>
          </cell>
          <cell r="X96">
            <v>-568285.98</v>
          </cell>
          <cell r="Y96">
            <v>0</v>
          </cell>
          <cell r="Z96">
            <v>0</v>
          </cell>
          <cell r="AA96">
            <v>-568285.98</v>
          </cell>
          <cell r="AB96">
            <v>34023.310000000056</v>
          </cell>
          <cell r="AC96">
            <v>0</v>
          </cell>
          <cell r="AF96">
            <v>889721.10999999987</v>
          </cell>
        </row>
        <row r="97">
          <cell r="C97">
            <v>0</v>
          </cell>
          <cell r="D97" t="str">
            <v>460742</v>
          </cell>
          <cell r="E97">
            <v>0</v>
          </cell>
          <cell r="F97">
            <v>0</v>
          </cell>
          <cell r="I97">
            <v>0</v>
          </cell>
          <cell r="N97">
            <v>0</v>
          </cell>
          <cell r="O97">
            <v>0</v>
          </cell>
          <cell r="P97">
            <v>0</v>
          </cell>
          <cell r="Q97">
            <v>0</v>
          </cell>
          <cell r="R97">
            <v>0</v>
          </cell>
          <cell r="S97">
            <v>0</v>
          </cell>
          <cell r="T97">
            <v>26506.21</v>
          </cell>
          <cell r="U97">
            <v>0</v>
          </cell>
          <cell r="V97">
            <v>0</v>
          </cell>
          <cell r="W97">
            <v>0</v>
          </cell>
          <cell r="X97">
            <v>0</v>
          </cell>
          <cell r="Y97">
            <v>0</v>
          </cell>
          <cell r="Z97">
            <v>0</v>
          </cell>
          <cell r="AA97">
            <v>0</v>
          </cell>
          <cell r="AB97">
            <v>0</v>
          </cell>
          <cell r="AC97">
            <v>0</v>
          </cell>
          <cell r="AF97">
            <v>26506.21</v>
          </cell>
        </row>
        <row r="98">
          <cell r="C98">
            <v>0</v>
          </cell>
          <cell r="D98" t="str">
            <v>460743</v>
          </cell>
          <cell r="E98">
            <v>-120340.25000000001</v>
          </cell>
          <cell r="F98">
            <v>120340.25000000001</v>
          </cell>
          <cell r="I98">
            <v>0</v>
          </cell>
          <cell r="N98">
            <v>0</v>
          </cell>
          <cell r="O98">
            <v>0</v>
          </cell>
          <cell r="P98">
            <v>0</v>
          </cell>
          <cell r="Q98">
            <v>0</v>
          </cell>
          <cell r="R98">
            <v>0</v>
          </cell>
          <cell r="S98">
            <v>0</v>
          </cell>
          <cell r="T98">
            <v>5453516.5300000003</v>
          </cell>
          <cell r="U98">
            <v>0</v>
          </cell>
          <cell r="V98">
            <v>120000</v>
          </cell>
          <cell r="W98">
            <v>120000</v>
          </cell>
          <cell r="X98">
            <v>120340.26000000001</v>
          </cell>
          <cell r="Y98">
            <v>0</v>
          </cell>
          <cell r="Z98">
            <v>0</v>
          </cell>
          <cell r="AA98">
            <v>120340.26000000001</v>
          </cell>
          <cell r="AB98">
            <v>9.9999999947613105E-3</v>
          </cell>
          <cell r="AC98">
            <v>0</v>
          </cell>
          <cell r="AF98">
            <v>5573856.7800000003</v>
          </cell>
        </row>
        <row r="99">
          <cell r="C99">
            <v>0</v>
          </cell>
          <cell r="D99" t="str">
            <v>460744</v>
          </cell>
          <cell r="E99">
            <v>0</v>
          </cell>
          <cell r="F99">
            <v>0</v>
          </cell>
          <cell r="I99">
            <v>0</v>
          </cell>
          <cell r="N99">
            <v>0</v>
          </cell>
          <cell r="O99">
            <v>0</v>
          </cell>
          <cell r="P99">
            <v>0</v>
          </cell>
          <cell r="Q99">
            <v>0</v>
          </cell>
          <cell r="R99">
            <v>0</v>
          </cell>
          <cell r="S99">
            <v>0</v>
          </cell>
          <cell r="T99">
            <v>1831.58</v>
          </cell>
          <cell r="U99">
            <v>0</v>
          </cell>
          <cell r="V99">
            <v>0</v>
          </cell>
          <cell r="W99">
            <v>0</v>
          </cell>
          <cell r="X99">
            <v>0</v>
          </cell>
          <cell r="Y99">
            <v>0</v>
          </cell>
          <cell r="Z99">
            <v>0</v>
          </cell>
          <cell r="AA99">
            <v>0</v>
          </cell>
          <cell r="AB99">
            <v>0</v>
          </cell>
          <cell r="AC99">
            <v>0</v>
          </cell>
          <cell r="AF99">
            <v>1831.58</v>
          </cell>
        </row>
        <row r="100">
          <cell r="C100">
            <v>0</v>
          </cell>
          <cell r="D100" t="str">
            <v>460745</v>
          </cell>
          <cell r="E100">
            <v>0</v>
          </cell>
          <cell r="F100">
            <v>0</v>
          </cell>
          <cell r="I100">
            <v>0</v>
          </cell>
          <cell r="N100">
            <v>0</v>
          </cell>
          <cell r="O100">
            <v>0</v>
          </cell>
          <cell r="P100">
            <v>0</v>
          </cell>
          <cell r="Q100">
            <v>0</v>
          </cell>
          <cell r="R100">
            <v>0</v>
          </cell>
          <cell r="S100">
            <v>0</v>
          </cell>
          <cell r="T100">
            <v>0</v>
          </cell>
          <cell r="U100">
            <v>0</v>
          </cell>
          <cell r="V100">
            <v>3026.27</v>
          </cell>
          <cell r="W100">
            <v>3026.27</v>
          </cell>
          <cell r="X100">
            <v>0</v>
          </cell>
          <cell r="Y100">
            <v>0</v>
          </cell>
          <cell r="Z100">
            <v>0</v>
          </cell>
          <cell r="AA100">
            <v>0</v>
          </cell>
          <cell r="AB100">
            <v>0</v>
          </cell>
          <cell r="AC100">
            <v>0</v>
          </cell>
          <cell r="AF100">
            <v>0</v>
          </cell>
        </row>
        <row r="101">
          <cell r="C101">
            <v>0</v>
          </cell>
          <cell r="D101" t="str">
            <v>460747</v>
          </cell>
          <cell r="E101">
            <v>0</v>
          </cell>
          <cell r="F101">
            <v>0</v>
          </cell>
          <cell r="I101">
            <v>0</v>
          </cell>
          <cell r="N101">
            <v>0</v>
          </cell>
          <cell r="O101">
            <v>0</v>
          </cell>
          <cell r="P101">
            <v>0</v>
          </cell>
          <cell r="Q101">
            <v>0</v>
          </cell>
          <cell r="R101">
            <v>0</v>
          </cell>
          <cell r="S101">
            <v>0</v>
          </cell>
          <cell r="T101">
            <v>1227.4100000000001</v>
          </cell>
          <cell r="U101">
            <v>0</v>
          </cell>
          <cell r="V101">
            <v>4468.2300000000005</v>
          </cell>
          <cell r="W101">
            <v>4468.2300000000005</v>
          </cell>
          <cell r="X101">
            <v>0</v>
          </cell>
          <cell r="Y101">
            <v>0</v>
          </cell>
          <cell r="Z101">
            <v>0</v>
          </cell>
          <cell r="AA101">
            <v>0</v>
          </cell>
          <cell r="AB101">
            <v>0</v>
          </cell>
          <cell r="AC101">
            <v>0</v>
          </cell>
          <cell r="AF101">
            <v>1227.4100000000001</v>
          </cell>
        </row>
        <row r="102">
          <cell r="C102">
            <v>95000</v>
          </cell>
          <cell r="D102" t="str">
            <v>460748</v>
          </cell>
          <cell r="E102">
            <v>-21647.5</v>
          </cell>
          <cell r="F102">
            <v>116647.5</v>
          </cell>
          <cell r="I102">
            <v>0</v>
          </cell>
          <cell r="N102">
            <v>95000</v>
          </cell>
          <cell r="O102">
            <v>0</v>
          </cell>
          <cell r="P102">
            <v>0</v>
          </cell>
          <cell r="Q102">
            <v>0</v>
          </cell>
          <cell r="R102">
            <v>0</v>
          </cell>
          <cell r="S102">
            <v>95000</v>
          </cell>
          <cell r="T102">
            <v>1512557.1099999999</v>
          </cell>
          <cell r="U102">
            <v>0</v>
          </cell>
          <cell r="V102">
            <v>154866.6</v>
          </cell>
          <cell r="W102">
            <v>154866.6</v>
          </cell>
          <cell r="X102">
            <v>-1231.2</v>
          </cell>
          <cell r="Y102">
            <v>0</v>
          </cell>
          <cell r="Z102">
            <v>0</v>
          </cell>
          <cell r="AA102">
            <v>-1231.2</v>
          </cell>
          <cell r="AB102">
            <v>-22878.7</v>
          </cell>
          <cell r="AC102">
            <v>0</v>
          </cell>
          <cell r="AF102">
            <v>1534204.6099999999</v>
          </cell>
        </row>
        <row r="103">
          <cell r="C103">
            <v>4867000</v>
          </cell>
          <cell r="D103" t="str">
            <v>460749</v>
          </cell>
          <cell r="E103">
            <v>255758.47999999998</v>
          </cell>
          <cell r="F103">
            <v>4611241.5199999996</v>
          </cell>
          <cell r="I103">
            <v>58611.14</v>
          </cell>
          <cell r="N103">
            <v>4867000</v>
          </cell>
          <cell r="O103">
            <v>0</v>
          </cell>
          <cell r="P103">
            <v>0</v>
          </cell>
          <cell r="Q103">
            <v>0</v>
          </cell>
          <cell r="R103">
            <v>0</v>
          </cell>
          <cell r="S103">
            <v>4867000</v>
          </cell>
          <cell r="T103">
            <v>255758.48</v>
          </cell>
          <cell r="U103">
            <v>0</v>
          </cell>
          <cell r="V103">
            <v>3787384.0700000003</v>
          </cell>
          <cell r="W103">
            <v>3787384.0700000003</v>
          </cell>
          <cell r="X103">
            <v>0</v>
          </cell>
          <cell r="Y103">
            <v>0</v>
          </cell>
          <cell r="Z103">
            <v>0</v>
          </cell>
          <cell r="AA103">
            <v>0</v>
          </cell>
          <cell r="AB103">
            <v>255758.47999999998</v>
          </cell>
          <cell r="AC103">
            <v>0</v>
          </cell>
          <cell r="AF103">
            <v>0</v>
          </cell>
        </row>
        <row r="104">
          <cell r="C104">
            <v>0</v>
          </cell>
          <cell r="D104" t="str">
            <v>460759</v>
          </cell>
          <cell r="E104">
            <v>0</v>
          </cell>
          <cell r="F104">
            <v>0</v>
          </cell>
          <cell r="I104">
            <v>0</v>
          </cell>
          <cell r="N104">
            <v>0</v>
          </cell>
          <cell r="O104">
            <v>0</v>
          </cell>
          <cell r="P104">
            <v>0</v>
          </cell>
          <cell r="Q104">
            <v>0</v>
          </cell>
          <cell r="R104">
            <v>0</v>
          </cell>
          <cell r="S104">
            <v>0</v>
          </cell>
          <cell r="T104">
            <v>-1.99</v>
          </cell>
          <cell r="U104">
            <v>0</v>
          </cell>
          <cell r="V104">
            <v>0</v>
          </cell>
          <cell r="W104">
            <v>0</v>
          </cell>
          <cell r="X104">
            <v>0</v>
          </cell>
          <cell r="Y104">
            <v>0</v>
          </cell>
          <cell r="Z104">
            <v>0</v>
          </cell>
          <cell r="AA104">
            <v>0</v>
          </cell>
          <cell r="AB104">
            <v>0</v>
          </cell>
          <cell r="AC104">
            <v>0</v>
          </cell>
          <cell r="AF104">
            <v>-1.99</v>
          </cell>
        </row>
        <row r="105">
          <cell r="C105">
            <v>1268000</v>
          </cell>
          <cell r="D105" t="str">
            <v>460770</v>
          </cell>
          <cell r="E105">
            <v>0</v>
          </cell>
          <cell r="F105">
            <v>1268000</v>
          </cell>
          <cell r="I105">
            <v>0</v>
          </cell>
          <cell r="N105">
            <v>1268000</v>
          </cell>
          <cell r="O105">
            <v>0</v>
          </cell>
          <cell r="P105">
            <v>0</v>
          </cell>
          <cell r="Q105">
            <v>0</v>
          </cell>
          <cell r="R105">
            <v>0</v>
          </cell>
          <cell r="S105">
            <v>1268000</v>
          </cell>
          <cell r="T105">
            <v>0</v>
          </cell>
          <cell r="U105">
            <v>0</v>
          </cell>
          <cell r="V105">
            <v>0</v>
          </cell>
          <cell r="W105">
            <v>0</v>
          </cell>
          <cell r="X105">
            <v>0</v>
          </cell>
          <cell r="Y105">
            <v>0</v>
          </cell>
          <cell r="Z105">
            <v>0</v>
          </cell>
          <cell r="AA105">
            <v>0</v>
          </cell>
          <cell r="AB105">
            <v>0</v>
          </cell>
          <cell r="AC105">
            <v>0</v>
          </cell>
          <cell r="AF105">
            <v>0</v>
          </cell>
        </row>
        <row r="106">
          <cell r="C106">
            <v>37469000</v>
          </cell>
          <cell r="D106" t="str">
            <v>A_FMAINS PUMP RES305</v>
          </cell>
          <cell r="E106">
            <v>19090349.450000003</v>
          </cell>
          <cell r="F106">
            <v>18378650.549999997</v>
          </cell>
          <cell r="I106">
            <v>4377327.7</v>
          </cell>
          <cell r="N106">
            <v>37469000</v>
          </cell>
          <cell r="O106">
            <v>29989000</v>
          </cell>
          <cell r="P106">
            <v>0</v>
          </cell>
          <cell r="Q106">
            <v>0</v>
          </cell>
          <cell r="R106">
            <v>0</v>
          </cell>
          <cell r="S106">
            <v>67458000</v>
          </cell>
          <cell r="T106">
            <v>47165678.200000003</v>
          </cell>
          <cell r="U106">
            <v>4513661.6899999995</v>
          </cell>
          <cell r="V106">
            <v>33855860.25</v>
          </cell>
          <cell r="W106">
            <v>38369521.939999998</v>
          </cell>
          <cell r="X106">
            <v>-9471823.6899999995</v>
          </cell>
          <cell r="Y106">
            <v>0</v>
          </cell>
          <cell r="Z106">
            <v>7637018.209999999</v>
          </cell>
          <cell r="AA106">
            <v>-1834805.4800000004</v>
          </cell>
          <cell r="AB106">
            <v>17255543.970000003</v>
          </cell>
          <cell r="AC106">
            <v>0</v>
          </cell>
          <cell r="AF106">
            <v>28075328.75</v>
          </cell>
        </row>
        <row r="107">
          <cell r="C107">
            <v>8000000</v>
          </cell>
          <cell r="D107" t="str">
            <v>458250</v>
          </cell>
          <cell r="E107">
            <v>7444143.54</v>
          </cell>
          <cell r="F107">
            <v>555856.46</v>
          </cell>
          <cell r="I107">
            <v>741713.24</v>
          </cell>
          <cell r="N107">
            <v>8000000</v>
          </cell>
          <cell r="O107">
            <v>11200000</v>
          </cell>
          <cell r="P107">
            <v>0</v>
          </cell>
          <cell r="Q107">
            <v>0</v>
          </cell>
          <cell r="R107">
            <v>0</v>
          </cell>
          <cell r="S107">
            <v>19200000</v>
          </cell>
          <cell r="T107">
            <v>14818174.039999999</v>
          </cell>
          <cell r="U107">
            <v>0</v>
          </cell>
          <cell r="V107">
            <v>4262375.6100000003</v>
          </cell>
          <cell r="W107">
            <v>4262375.6100000003</v>
          </cell>
          <cell r="X107">
            <v>-7004788.1300000008</v>
          </cell>
          <cell r="Y107">
            <v>0</v>
          </cell>
          <cell r="Z107">
            <v>0</v>
          </cell>
          <cell r="AA107">
            <v>-7004788.1300000008</v>
          </cell>
          <cell r="AB107">
            <v>439355.40999999922</v>
          </cell>
          <cell r="AC107">
            <v>0</v>
          </cell>
          <cell r="AF107">
            <v>7374030.4999999991</v>
          </cell>
        </row>
        <row r="108">
          <cell r="C108">
            <v>8000000</v>
          </cell>
          <cell r="D108" t="str">
            <v>A_METERS 295</v>
          </cell>
          <cell r="E108">
            <v>7444143.54</v>
          </cell>
          <cell r="F108">
            <v>555856.46</v>
          </cell>
          <cell r="I108">
            <v>741713.24</v>
          </cell>
          <cell r="N108">
            <v>8000000</v>
          </cell>
          <cell r="O108">
            <v>11200000</v>
          </cell>
          <cell r="P108">
            <v>0</v>
          </cell>
          <cell r="Q108">
            <v>0</v>
          </cell>
          <cell r="R108">
            <v>0</v>
          </cell>
          <cell r="S108">
            <v>19200000</v>
          </cell>
          <cell r="T108">
            <v>14818174.039999999</v>
          </cell>
          <cell r="U108">
            <v>0</v>
          </cell>
          <cell r="V108">
            <v>4262375.6100000003</v>
          </cell>
          <cell r="W108">
            <v>4262375.6100000003</v>
          </cell>
          <cell r="X108">
            <v>-7004788.1300000008</v>
          </cell>
          <cell r="Y108">
            <v>0</v>
          </cell>
          <cell r="Z108">
            <v>0</v>
          </cell>
          <cell r="AA108">
            <v>-7004788.1300000008</v>
          </cell>
          <cell r="AB108">
            <v>439355.40999999922</v>
          </cell>
          <cell r="AC108">
            <v>0</v>
          </cell>
          <cell r="AF108">
            <v>7374030.4999999991</v>
          </cell>
        </row>
        <row r="109">
          <cell r="C109">
            <v>1403000</v>
          </cell>
          <cell r="D109" t="str">
            <v>457400</v>
          </cell>
          <cell r="E109">
            <v>0</v>
          </cell>
          <cell r="F109">
            <v>1403000</v>
          </cell>
          <cell r="I109">
            <v>0</v>
          </cell>
          <cell r="N109">
            <v>1403000</v>
          </cell>
          <cell r="O109">
            <v>488000</v>
          </cell>
          <cell r="P109">
            <v>0</v>
          </cell>
          <cell r="Q109">
            <v>0</v>
          </cell>
          <cell r="R109">
            <v>0</v>
          </cell>
          <cell r="S109">
            <v>1891000</v>
          </cell>
          <cell r="T109">
            <v>0</v>
          </cell>
          <cell r="U109">
            <v>0</v>
          </cell>
          <cell r="V109">
            <v>0</v>
          </cell>
          <cell r="W109">
            <v>0</v>
          </cell>
          <cell r="X109">
            <v>0</v>
          </cell>
          <cell r="Y109">
            <v>0</v>
          </cell>
          <cell r="Z109">
            <v>0</v>
          </cell>
          <cell r="AA109">
            <v>0</v>
          </cell>
          <cell r="AB109">
            <v>0</v>
          </cell>
          <cell r="AC109">
            <v>0</v>
          </cell>
          <cell r="AF109">
            <v>0</v>
          </cell>
        </row>
        <row r="110">
          <cell r="C110">
            <v>1403000</v>
          </cell>
          <cell r="D110" t="str">
            <v>A_OVERSIZE 291</v>
          </cell>
          <cell r="E110">
            <v>0</v>
          </cell>
          <cell r="F110">
            <v>1403000</v>
          </cell>
          <cell r="I110">
            <v>0</v>
          </cell>
          <cell r="N110">
            <v>1403000</v>
          </cell>
          <cell r="O110">
            <v>488000</v>
          </cell>
          <cell r="P110">
            <v>0</v>
          </cell>
          <cell r="Q110">
            <v>0</v>
          </cell>
          <cell r="R110">
            <v>0</v>
          </cell>
          <cell r="S110">
            <v>1891000</v>
          </cell>
          <cell r="T110">
            <v>0</v>
          </cell>
          <cell r="U110">
            <v>0</v>
          </cell>
          <cell r="V110">
            <v>0</v>
          </cell>
          <cell r="W110">
            <v>0</v>
          </cell>
          <cell r="X110">
            <v>0</v>
          </cell>
          <cell r="Y110">
            <v>0</v>
          </cell>
          <cell r="Z110">
            <v>0</v>
          </cell>
          <cell r="AA110">
            <v>0</v>
          </cell>
          <cell r="AB110">
            <v>0</v>
          </cell>
          <cell r="AC110">
            <v>0</v>
          </cell>
          <cell r="AF110">
            <v>0</v>
          </cell>
        </row>
        <row r="111">
          <cell r="C111">
            <v>4264000</v>
          </cell>
          <cell r="D111" t="str">
            <v>456900</v>
          </cell>
          <cell r="E111">
            <v>3108800.15</v>
          </cell>
          <cell r="F111">
            <v>1155199.8500000001</v>
          </cell>
          <cell r="I111">
            <v>448003.31</v>
          </cell>
          <cell r="N111">
            <v>4264000</v>
          </cell>
          <cell r="O111">
            <v>5007000</v>
          </cell>
          <cell r="P111">
            <v>0</v>
          </cell>
          <cell r="Q111">
            <v>0</v>
          </cell>
          <cell r="R111">
            <v>0</v>
          </cell>
          <cell r="S111">
            <v>9271000</v>
          </cell>
          <cell r="T111">
            <v>4906771.5199999996</v>
          </cell>
          <cell r="U111">
            <v>0</v>
          </cell>
          <cell r="V111">
            <v>434287.49</v>
          </cell>
          <cell r="W111">
            <v>434287.49</v>
          </cell>
          <cell r="X111">
            <v>-2922543.54</v>
          </cell>
          <cell r="Y111">
            <v>0</v>
          </cell>
          <cell r="Z111">
            <v>0</v>
          </cell>
          <cell r="AA111">
            <v>-2922543.54</v>
          </cell>
          <cell r="AB111">
            <v>186256.60999999987</v>
          </cell>
          <cell r="AC111">
            <v>0</v>
          </cell>
          <cell r="AF111">
            <v>1797971.3699999996</v>
          </cell>
        </row>
        <row r="112">
          <cell r="C112">
            <v>278000</v>
          </cell>
          <cell r="D112" t="str">
            <v>456950</v>
          </cell>
          <cell r="E112">
            <v>49309.229999999996</v>
          </cell>
          <cell r="F112">
            <v>228690.77000000002</v>
          </cell>
          <cell r="I112">
            <v>1681.88</v>
          </cell>
          <cell r="N112">
            <v>278000</v>
          </cell>
          <cell r="O112">
            <v>288000</v>
          </cell>
          <cell r="P112">
            <v>0</v>
          </cell>
          <cell r="Q112">
            <v>0</v>
          </cell>
          <cell r="R112">
            <v>0</v>
          </cell>
          <cell r="S112">
            <v>566000</v>
          </cell>
          <cell r="T112">
            <v>75138.47</v>
          </cell>
          <cell r="U112">
            <v>0</v>
          </cell>
          <cell r="V112">
            <v>0</v>
          </cell>
          <cell r="W112">
            <v>0</v>
          </cell>
          <cell r="X112">
            <v>-46334.789999999994</v>
          </cell>
          <cell r="Y112">
            <v>0</v>
          </cell>
          <cell r="Z112">
            <v>0</v>
          </cell>
          <cell r="AA112">
            <v>-46334.789999999994</v>
          </cell>
          <cell r="AB112">
            <v>2974.4400000000023</v>
          </cell>
          <cell r="AC112">
            <v>0</v>
          </cell>
          <cell r="AF112">
            <v>25829.240000000005</v>
          </cell>
        </row>
        <row r="113">
          <cell r="C113">
            <v>456000</v>
          </cell>
          <cell r="D113" t="str">
            <v>457000</v>
          </cell>
          <cell r="E113">
            <v>573605.77999999991</v>
          </cell>
          <cell r="F113">
            <v>-117605.77999999991</v>
          </cell>
          <cell r="I113">
            <v>1662.66</v>
          </cell>
          <cell r="N113">
            <v>456000</v>
          </cell>
          <cell r="O113">
            <v>387000</v>
          </cell>
          <cell r="P113">
            <v>0</v>
          </cell>
          <cell r="Q113">
            <v>0</v>
          </cell>
          <cell r="R113">
            <v>0</v>
          </cell>
          <cell r="S113">
            <v>843000</v>
          </cell>
          <cell r="T113">
            <v>988887.12</v>
          </cell>
          <cell r="U113">
            <v>134588</v>
          </cell>
          <cell r="V113">
            <v>10213.56</v>
          </cell>
          <cell r="W113">
            <v>144801.56</v>
          </cell>
          <cell r="X113">
            <v>-492045.60000000003</v>
          </cell>
          <cell r="Y113">
            <v>0</v>
          </cell>
          <cell r="Z113">
            <v>0</v>
          </cell>
          <cell r="AA113">
            <v>-492045.60000000003</v>
          </cell>
          <cell r="AB113">
            <v>81560.179999999877</v>
          </cell>
          <cell r="AC113">
            <v>0</v>
          </cell>
          <cell r="AF113">
            <v>415281.34000000008</v>
          </cell>
        </row>
        <row r="114">
          <cell r="C114">
            <v>406000</v>
          </cell>
          <cell r="D114" t="str">
            <v>457010</v>
          </cell>
          <cell r="E114">
            <v>185788.32</v>
          </cell>
          <cell r="F114">
            <v>220211.68</v>
          </cell>
          <cell r="I114">
            <v>789.57</v>
          </cell>
          <cell r="N114">
            <v>406000</v>
          </cell>
          <cell r="O114">
            <v>421000</v>
          </cell>
          <cell r="P114">
            <v>0</v>
          </cell>
          <cell r="Q114">
            <v>0</v>
          </cell>
          <cell r="R114">
            <v>0</v>
          </cell>
          <cell r="S114">
            <v>827000</v>
          </cell>
          <cell r="T114">
            <v>243773.53</v>
          </cell>
          <cell r="U114">
            <v>0</v>
          </cell>
          <cell r="V114">
            <v>0</v>
          </cell>
          <cell r="W114">
            <v>0</v>
          </cell>
          <cell r="X114">
            <v>-174580.81999999998</v>
          </cell>
          <cell r="Y114">
            <v>0</v>
          </cell>
          <cell r="Z114">
            <v>0</v>
          </cell>
          <cell r="AA114">
            <v>-174580.81999999998</v>
          </cell>
          <cell r="AB114">
            <v>11207.500000000029</v>
          </cell>
          <cell r="AC114">
            <v>0</v>
          </cell>
          <cell r="AF114">
            <v>57985.209999999992</v>
          </cell>
        </row>
        <row r="115">
          <cell r="C115">
            <v>496000</v>
          </cell>
          <cell r="D115" t="str">
            <v>457050</v>
          </cell>
          <cell r="E115">
            <v>392708.55</v>
          </cell>
          <cell r="F115">
            <v>103291.45000000001</v>
          </cell>
          <cell r="I115">
            <v>556.66</v>
          </cell>
          <cell r="N115">
            <v>496000</v>
          </cell>
          <cell r="O115">
            <v>360000</v>
          </cell>
          <cell r="P115">
            <v>0</v>
          </cell>
          <cell r="Q115">
            <v>0</v>
          </cell>
          <cell r="R115">
            <v>0</v>
          </cell>
          <cell r="S115">
            <v>856000</v>
          </cell>
          <cell r="T115">
            <v>862803.46</v>
          </cell>
          <cell r="U115">
            <v>0</v>
          </cell>
          <cell r="V115">
            <v>944.72</v>
          </cell>
          <cell r="W115">
            <v>944.72</v>
          </cell>
          <cell r="X115">
            <v>-369078.12</v>
          </cell>
          <cell r="Y115">
            <v>0</v>
          </cell>
          <cell r="Z115">
            <v>2193.9</v>
          </cell>
          <cell r="AA115">
            <v>-366884.22</v>
          </cell>
          <cell r="AB115">
            <v>25824.330000000016</v>
          </cell>
          <cell r="AC115">
            <v>0</v>
          </cell>
          <cell r="AF115">
            <v>470094.91</v>
          </cell>
        </row>
        <row r="116">
          <cell r="C116">
            <v>1300000</v>
          </cell>
          <cell r="D116" t="str">
            <v>457100</v>
          </cell>
          <cell r="E116">
            <v>1292136.68</v>
          </cell>
          <cell r="F116">
            <v>7863.3200000000652</v>
          </cell>
          <cell r="I116">
            <v>-5075.1900000000005</v>
          </cell>
          <cell r="N116">
            <v>1300000</v>
          </cell>
          <cell r="O116">
            <v>1080000</v>
          </cell>
          <cell r="P116">
            <v>0</v>
          </cell>
          <cell r="Q116">
            <v>0</v>
          </cell>
          <cell r="R116">
            <v>0</v>
          </cell>
          <cell r="S116">
            <v>2380000</v>
          </cell>
          <cell r="T116">
            <v>2325578.14</v>
          </cell>
          <cell r="U116">
            <v>0</v>
          </cell>
          <cell r="V116">
            <v>31167.34</v>
          </cell>
          <cell r="W116">
            <v>31167.34</v>
          </cell>
          <cell r="X116">
            <v>-1205974.83</v>
          </cell>
          <cell r="Y116">
            <v>0</v>
          </cell>
          <cell r="Z116">
            <v>0</v>
          </cell>
          <cell r="AA116">
            <v>-1205974.83</v>
          </cell>
          <cell r="AB116">
            <v>86161.84999999986</v>
          </cell>
          <cell r="AC116">
            <v>0</v>
          </cell>
          <cell r="AF116">
            <v>1033441.4600000002</v>
          </cell>
        </row>
        <row r="117">
          <cell r="C117">
            <v>1040000</v>
          </cell>
          <cell r="D117" t="str">
            <v>457105</v>
          </cell>
          <cell r="E117">
            <v>246485.39</v>
          </cell>
          <cell r="F117">
            <v>793514.61</v>
          </cell>
          <cell r="I117">
            <v>49173.71</v>
          </cell>
          <cell r="N117">
            <v>1040000</v>
          </cell>
          <cell r="O117">
            <v>1080000</v>
          </cell>
          <cell r="P117">
            <v>0</v>
          </cell>
          <cell r="Q117">
            <v>0</v>
          </cell>
          <cell r="R117">
            <v>0</v>
          </cell>
          <cell r="S117">
            <v>2120000</v>
          </cell>
          <cell r="T117">
            <v>277105.34000000003</v>
          </cell>
          <cell r="U117">
            <v>0</v>
          </cell>
          <cell r="V117">
            <v>0</v>
          </cell>
          <cell r="W117">
            <v>0</v>
          </cell>
          <cell r="X117">
            <v>-231616.02000000002</v>
          </cell>
          <cell r="Y117">
            <v>0</v>
          </cell>
          <cell r="Z117">
            <v>28610.46</v>
          </cell>
          <cell r="AA117">
            <v>-203005.56000000003</v>
          </cell>
          <cell r="AB117">
            <v>43479.829999999987</v>
          </cell>
          <cell r="AC117">
            <v>0</v>
          </cell>
          <cell r="AF117">
            <v>30619.950000000012</v>
          </cell>
        </row>
        <row r="118">
          <cell r="C118">
            <v>0</v>
          </cell>
          <cell r="D118" t="str">
            <v>457130</v>
          </cell>
          <cell r="E118">
            <v>0</v>
          </cell>
          <cell r="F118">
            <v>0</v>
          </cell>
          <cell r="I118">
            <v>0</v>
          </cell>
          <cell r="N118">
            <v>0</v>
          </cell>
          <cell r="O118">
            <v>0</v>
          </cell>
          <cell r="P118">
            <v>0</v>
          </cell>
          <cell r="Q118">
            <v>0</v>
          </cell>
          <cell r="R118">
            <v>0</v>
          </cell>
          <cell r="S118">
            <v>0</v>
          </cell>
          <cell r="T118">
            <v>52951.89</v>
          </cell>
          <cell r="U118">
            <v>0</v>
          </cell>
          <cell r="V118">
            <v>0</v>
          </cell>
          <cell r="W118">
            <v>0</v>
          </cell>
          <cell r="X118">
            <v>0</v>
          </cell>
          <cell r="Y118">
            <v>0</v>
          </cell>
          <cell r="Z118">
            <v>0</v>
          </cell>
          <cell r="AA118">
            <v>0</v>
          </cell>
          <cell r="AB118">
            <v>0</v>
          </cell>
          <cell r="AC118">
            <v>0</v>
          </cell>
          <cell r="AF118">
            <v>52951.89</v>
          </cell>
        </row>
        <row r="119">
          <cell r="C119">
            <v>0</v>
          </cell>
          <cell r="D119" t="str">
            <v>457200</v>
          </cell>
          <cell r="E119">
            <v>1442188.52</v>
          </cell>
          <cell r="F119">
            <v>-1442188.52</v>
          </cell>
          <cell r="I119">
            <v>80605.17</v>
          </cell>
          <cell r="N119">
            <v>0</v>
          </cell>
          <cell r="O119">
            <v>0</v>
          </cell>
          <cell r="P119">
            <v>0</v>
          </cell>
          <cell r="Q119">
            <v>0</v>
          </cell>
          <cell r="R119">
            <v>0</v>
          </cell>
          <cell r="S119">
            <v>0</v>
          </cell>
          <cell r="T119">
            <v>2791124.54</v>
          </cell>
          <cell r="U119">
            <v>0</v>
          </cell>
          <cell r="V119">
            <v>8579</v>
          </cell>
          <cell r="W119">
            <v>8579</v>
          </cell>
          <cell r="X119">
            <v>-1266922.75</v>
          </cell>
          <cell r="Y119">
            <v>0</v>
          </cell>
          <cell r="Z119">
            <v>253413.36000000002</v>
          </cell>
          <cell r="AA119">
            <v>-1013509.39</v>
          </cell>
          <cell r="AB119">
            <v>428679.13</v>
          </cell>
          <cell r="AC119">
            <v>0</v>
          </cell>
          <cell r="AF119">
            <v>1348936.02</v>
          </cell>
        </row>
        <row r="120">
          <cell r="C120">
            <v>156000</v>
          </cell>
          <cell r="D120" t="str">
            <v>457240</v>
          </cell>
          <cell r="E120">
            <v>20085.86</v>
          </cell>
          <cell r="F120">
            <v>135914.14000000001</v>
          </cell>
          <cell r="I120">
            <v>7304.66</v>
          </cell>
          <cell r="N120">
            <v>156000</v>
          </cell>
          <cell r="O120">
            <v>162000</v>
          </cell>
          <cell r="P120">
            <v>0</v>
          </cell>
          <cell r="Q120">
            <v>0</v>
          </cell>
          <cell r="R120">
            <v>0</v>
          </cell>
          <cell r="S120">
            <v>318000</v>
          </cell>
          <cell r="T120">
            <v>113565.86</v>
          </cell>
          <cell r="U120">
            <v>0</v>
          </cell>
          <cell r="V120">
            <v>0</v>
          </cell>
          <cell r="W120">
            <v>0</v>
          </cell>
          <cell r="X120">
            <v>-19598.54</v>
          </cell>
          <cell r="Y120">
            <v>0</v>
          </cell>
          <cell r="Z120">
            <v>0</v>
          </cell>
          <cell r="AA120">
            <v>-19598.54</v>
          </cell>
          <cell r="AB120">
            <v>487.31999999999971</v>
          </cell>
          <cell r="AC120">
            <v>0</v>
          </cell>
          <cell r="AF120">
            <v>93480</v>
          </cell>
        </row>
        <row r="121">
          <cell r="C121">
            <v>936000</v>
          </cell>
          <cell r="D121" t="str">
            <v>457250</v>
          </cell>
          <cell r="E121">
            <v>66.989999999999995</v>
          </cell>
          <cell r="F121">
            <v>935933.01</v>
          </cell>
          <cell r="I121">
            <v>-0.70000000000000007</v>
          </cell>
          <cell r="N121">
            <v>936000</v>
          </cell>
          <cell r="O121">
            <v>972000</v>
          </cell>
          <cell r="P121">
            <v>0</v>
          </cell>
          <cell r="Q121">
            <v>0</v>
          </cell>
          <cell r="R121">
            <v>0</v>
          </cell>
          <cell r="S121">
            <v>1908000</v>
          </cell>
          <cell r="T121">
            <v>572287.13</v>
          </cell>
          <cell r="U121">
            <v>0</v>
          </cell>
          <cell r="V121">
            <v>123135</v>
          </cell>
          <cell r="W121">
            <v>123135</v>
          </cell>
          <cell r="X121">
            <v>0</v>
          </cell>
          <cell r="Y121">
            <v>0</v>
          </cell>
          <cell r="Z121">
            <v>0</v>
          </cell>
          <cell r="AA121">
            <v>0</v>
          </cell>
          <cell r="AB121">
            <v>66.989999999999995</v>
          </cell>
          <cell r="AC121">
            <v>0</v>
          </cell>
          <cell r="AF121">
            <v>572220.14</v>
          </cell>
        </row>
        <row r="122">
          <cell r="C122">
            <v>312000</v>
          </cell>
          <cell r="D122" t="str">
            <v>457255</v>
          </cell>
          <cell r="E122">
            <v>42168.85</v>
          </cell>
          <cell r="F122">
            <v>269831.15000000002</v>
          </cell>
          <cell r="I122">
            <v>11299.050000000001</v>
          </cell>
          <cell r="N122">
            <v>312000</v>
          </cell>
          <cell r="O122">
            <v>324000</v>
          </cell>
          <cell r="P122">
            <v>0</v>
          </cell>
          <cell r="Q122">
            <v>0</v>
          </cell>
          <cell r="R122">
            <v>0</v>
          </cell>
          <cell r="S122">
            <v>636000</v>
          </cell>
          <cell r="T122">
            <v>42168.85</v>
          </cell>
          <cell r="U122">
            <v>0</v>
          </cell>
          <cell r="V122">
            <v>0</v>
          </cell>
          <cell r="W122">
            <v>0</v>
          </cell>
          <cell r="X122">
            <v>0</v>
          </cell>
          <cell r="Y122">
            <v>0</v>
          </cell>
          <cell r="Z122">
            <v>0</v>
          </cell>
          <cell r="AA122">
            <v>0</v>
          </cell>
          <cell r="AB122">
            <v>42168.85</v>
          </cell>
          <cell r="AC122">
            <v>0</v>
          </cell>
          <cell r="AF122">
            <v>0</v>
          </cell>
        </row>
        <row r="123">
          <cell r="C123">
            <v>7384000</v>
          </cell>
          <cell r="D123" t="str">
            <v>457300</v>
          </cell>
          <cell r="E123">
            <v>6485117.8300000001</v>
          </cell>
          <cell r="F123">
            <v>898882.16999999993</v>
          </cell>
          <cell r="I123">
            <v>1356292.88</v>
          </cell>
          <cell r="N123">
            <v>7384000</v>
          </cell>
          <cell r="O123">
            <v>7668000</v>
          </cell>
          <cell r="P123">
            <v>0</v>
          </cell>
          <cell r="Q123">
            <v>0</v>
          </cell>
          <cell r="R123">
            <v>0</v>
          </cell>
          <cell r="S123">
            <v>15052000</v>
          </cell>
          <cell r="T123">
            <v>11973849.75</v>
          </cell>
          <cell r="U123">
            <v>0</v>
          </cell>
          <cell r="V123">
            <v>5085675.2</v>
          </cell>
          <cell r="W123">
            <v>5085675.2</v>
          </cell>
          <cell r="X123">
            <v>-6083175.9499999993</v>
          </cell>
          <cell r="Y123">
            <v>0</v>
          </cell>
          <cell r="Z123">
            <v>0</v>
          </cell>
          <cell r="AA123">
            <v>-6083175.9499999993</v>
          </cell>
          <cell r="AB123">
            <v>401941.88000000082</v>
          </cell>
          <cell r="AC123">
            <v>0</v>
          </cell>
          <cell r="AF123">
            <v>5488731.9199999999</v>
          </cell>
        </row>
        <row r="124">
          <cell r="C124">
            <v>1212000</v>
          </cell>
          <cell r="D124" t="str">
            <v>457350</v>
          </cell>
          <cell r="E124">
            <v>1122962.68</v>
          </cell>
          <cell r="F124">
            <v>89037.320000000065</v>
          </cell>
          <cell r="I124">
            <v>319844.82</v>
          </cell>
          <cell r="N124">
            <v>1212000</v>
          </cell>
          <cell r="O124">
            <v>1134000</v>
          </cell>
          <cell r="P124">
            <v>0</v>
          </cell>
          <cell r="Q124">
            <v>0</v>
          </cell>
          <cell r="R124">
            <v>0</v>
          </cell>
          <cell r="S124">
            <v>2346000</v>
          </cell>
          <cell r="T124">
            <v>1793869.77</v>
          </cell>
          <cell r="U124">
            <v>0</v>
          </cell>
          <cell r="V124">
            <v>244795.04</v>
          </cell>
          <cell r="W124">
            <v>244795.04</v>
          </cell>
          <cell r="X124">
            <v>-271923.68000000005</v>
          </cell>
          <cell r="Y124">
            <v>0</v>
          </cell>
          <cell r="Z124">
            <v>0</v>
          </cell>
          <cell r="AA124">
            <v>-271923.68000000005</v>
          </cell>
          <cell r="AB124">
            <v>851038.99999999988</v>
          </cell>
          <cell r="AC124">
            <v>0</v>
          </cell>
          <cell r="AF124">
            <v>670907.09000000008</v>
          </cell>
        </row>
        <row r="125">
          <cell r="C125">
            <v>260000</v>
          </cell>
          <cell r="D125" t="str">
            <v>457351</v>
          </cell>
          <cell r="E125">
            <v>112944.58</v>
          </cell>
          <cell r="F125">
            <v>147055.41999999998</v>
          </cell>
          <cell r="I125">
            <v>80242.87</v>
          </cell>
          <cell r="N125">
            <v>260000</v>
          </cell>
          <cell r="O125">
            <v>270000</v>
          </cell>
          <cell r="P125">
            <v>0</v>
          </cell>
          <cell r="Q125">
            <v>0</v>
          </cell>
          <cell r="R125">
            <v>0</v>
          </cell>
          <cell r="S125">
            <v>530000</v>
          </cell>
          <cell r="T125">
            <v>112944.58</v>
          </cell>
          <cell r="U125">
            <v>0</v>
          </cell>
          <cell r="V125">
            <v>0</v>
          </cell>
          <cell r="W125">
            <v>0</v>
          </cell>
          <cell r="X125">
            <v>0</v>
          </cell>
          <cell r="Y125">
            <v>0</v>
          </cell>
          <cell r="Z125">
            <v>0</v>
          </cell>
          <cell r="AA125">
            <v>0</v>
          </cell>
          <cell r="AB125">
            <v>112944.58</v>
          </cell>
          <cell r="AC125">
            <v>0</v>
          </cell>
          <cell r="AF125">
            <v>0</v>
          </cell>
        </row>
        <row r="126">
          <cell r="C126">
            <v>3540000</v>
          </cell>
          <cell r="D126" t="str">
            <v>457370</v>
          </cell>
          <cell r="E126">
            <v>1878191.8</v>
          </cell>
          <cell r="F126">
            <v>1661808.2</v>
          </cell>
          <cell r="I126">
            <v>1580883.33</v>
          </cell>
          <cell r="N126">
            <v>3540000</v>
          </cell>
          <cell r="O126">
            <v>2268000</v>
          </cell>
          <cell r="P126">
            <v>0</v>
          </cell>
          <cell r="Q126">
            <v>0</v>
          </cell>
          <cell r="R126">
            <v>0</v>
          </cell>
          <cell r="S126">
            <v>5808000</v>
          </cell>
          <cell r="T126">
            <v>2792530.35</v>
          </cell>
          <cell r="U126">
            <v>0</v>
          </cell>
          <cell r="V126">
            <v>311273.7</v>
          </cell>
          <cell r="W126">
            <v>311273.7</v>
          </cell>
          <cell r="X126">
            <v>-1764891.11</v>
          </cell>
          <cell r="Y126">
            <v>0</v>
          </cell>
          <cell r="Z126">
            <v>0</v>
          </cell>
          <cell r="AA126">
            <v>-1764891.11</v>
          </cell>
          <cell r="AB126">
            <v>113300.68999999994</v>
          </cell>
          <cell r="AC126">
            <v>0</v>
          </cell>
          <cell r="AF126">
            <v>914338.55</v>
          </cell>
        </row>
        <row r="127">
          <cell r="C127">
            <v>312000</v>
          </cell>
          <cell r="D127" t="str">
            <v>457380</v>
          </cell>
          <cell r="E127">
            <v>67091.350000000006</v>
          </cell>
          <cell r="F127">
            <v>244908.65</v>
          </cell>
          <cell r="I127">
            <v>-7.04</v>
          </cell>
          <cell r="N127">
            <v>312000</v>
          </cell>
          <cell r="O127">
            <v>324000</v>
          </cell>
          <cell r="P127">
            <v>0</v>
          </cell>
          <cell r="Q127">
            <v>0</v>
          </cell>
          <cell r="R127">
            <v>0</v>
          </cell>
          <cell r="S127">
            <v>636000</v>
          </cell>
          <cell r="T127">
            <v>67091.350000000006</v>
          </cell>
          <cell r="U127">
            <v>0</v>
          </cell>
          <cell r="V127">
            <v>0</v>
          </cell>
          <cell r="W127">
            <v>0</v>
          </cell>
          <cell r="X127">
            <v>-63044.44</v>
          </cell>
          <cell r="Y127">
            <v>0</v>
          </cell>
          <cell r="Z127">
            <v>0</v>
          </cell>
          <cell r="AA127">
            <v>-63044.44</v>
          </cell>
          <cell r="AB127">
            <v>4046.9100000000035</v>
          </cell>
          <cell r="AC127">
            <v>0</v>
          </cell>
          <cell r="AF127">
            <v>0</v>
          </cell>
        </row>
        <row r="128">
          <cell r="C128">
            <v>2015000</v>
          </cell>
          <cell r="D128" t="str">
            <v>457390</v>
          </cell>
          <cell r="E128">
            <v>841638.82</v>
          </cell>
          <cell r="F128">
            <v>1173361.1800000002</v>
          </cell>
          <cell r="I128">
            <v>5498.36</v>
          </cell>
          <cell r="N128">
            <v>2015000</v>
          </cell>
          <cell r="O128">
            <v>540000</v>
          </cell>
          <cell r="P128">
            <v>0</v>
          </cell>
          <cell r="Q128">
            <v>0</v>
          </cell>
          <cell r="R128">
            <v>0</v>
          </cell>
          <cell r="S128">
            <v>2555000</v>
          </cell>
          <cell r="T128">
            <v>1889242.15</v>
          </cell>
          <cell r="U128">
            <v>0</v>
          </cell>
          <cell r="V128">
            <v>350970.4</v>
          </cell>
          <cell r="W128">
            <v>350970.4</v>
          </cell>
          <cell r="X128">
            <v>-755271.27999999991</v>
          </cell>
          <cell r="Y128">
            <v>0</v>
          </cell>
          <cell r="Z128">
            <v>0</v>
          </cell>
          <cell r="AA128">
            <v>-755271.27999999991</v>
          </cell>
          <cell r="AB128">
            <v>86367.540000000037</v>
          </cell>
          <cell r="AC128">
            <v>0</v>
          </cell>
          <cell r="AF128">
            <v>1047603.33</v>
          </cell>
        </row>
        <row r="129">
          <cell r="C129">
            <v>1000000</v>
          </cell>
          <cell r="D129" t="str">
            <v>457391</v>
          </cell>
          <cell r="E129">
            <v>549577.89</v>
          </cell>
          <cell r="F129">
            <v>450422.11</v>
          </cell>
          <cell r="I129">
            <v>-57.5</v>
          </cell>
          <cell r="N129">
            <v>1000000</v>
          </cell>
          <cell r="O129">
            <v>500000</v>
          </cell>
          <cell r="P129">
            <v>0</v>
          </cell>
          <cell r="Q129">
            <v>0</v>
          </cell>
          <cell r="R129">
            <v>0</v>
          </cell>
          <cell r="S129">
            <v>1500000</v>
          </cell>
          <cell r="T129">
            <v>549577.89</v>
          </cell>
          <cell r="U129">
            <v>0</v>
          </cell>
          <cell r="V129">
            <v>0</v>
          </cell>
          <cell r="W129">
            <v>0</v>
          </cell>
          <cell r="X129">
            <v>-516425.44</v>
          </cell>
          <cell r="Y129">
            <v>0</v>
          </cell>
          <cell r="Z129">
            <v>0</v>
          </cell>
          <cell r="AA129">
            <v>-516425.44</v>
          </cell>
          <cell r="AB129">
            <v>33152.450000000012</v>
          </cell>
          <cell r="AC129">
            <v>0</v>
          </cell>
          <cell r="AF129">
            <v>0</v>
          </cell>
        </row>
        <row r="130">
          <cell r="C130">
            <v>25367000</v>
          </cell>
          <cell r="D130" t="str">
            <v>A_DISTRIBUTN SYS 290</v>
          </cell>
          <cell r="E130">
            <v>18410869.269999996</v>
          </cell>
          <cell r="F130">
            <v>6956130.7300000042</v>
          </cell>
          <cell r="I130">
            <v>3938698.4999999995</v>
          </cell>
          <cell r="N130">
            <v>25367000</v>
          </cell>
          <cell r="O130">
            <v>22785000</v>
          </cell>
          <cell r="P130">
            <v>0</v>
          </cell>
          <cell r="Q130">
            <v>0</v>
          </cell>
          <cell r="R130">
            <v>0</v>
          </cell>
          <cell r="S130">
            <v>48152000</v>
          </cell>
          <cell r="T130">
            <v>32431261.690000001</v>
          </cell>
          <cell r="U130">
            <v>134588</v>
          </cell>
          <cell r="V130">
            <v>6601041.4499999993</v>
          </cell>
          <cell r="W130">
            <v>6735629.4499999993</v>
          </cell>
          <cell r="X130">
            <v>-16183426.910000002</v>
          </cell>
          <cell r="Y130">
            <v>0</v>
          </cell>
          <cell r="Z130">
            <v>284217.72000000003</v>
          </cell>
          <cell r="AA130">
            <v>-15899209.190000001</v>
          </cell>
          <cell r="AB130">
            <v>2511660.0799999945</v>
          </cell>
          <cell r="AC130">
            <v>0</v>
          </cell>
          <cell r="AF130">
            <v>14020392.420000006</v>
          </cell>
        </row>
        <row r="131">
          <cell r="C131">
            <v>100000</v>
          </cell>
          <cell r="D131" t="str">
            <v>457110</v>
          </cell>
          <cell r="E131">
            <v>50641.410000000011</v>
          </cell>
          <cell r="F131">
            <v>49358.589999999989</v>
          </cell>
          <cell r="I131">
            <v>-74462.37</v>
          </cell>
          <cell r="N131">
            <v>100000</v>
          </cell>
          <cell r="O131">
            <v>1080000</v>
          </cell>
          <cell r="P131">
            <v>0</v>
          </cell>
          <cell r="Q131">
            <v>0</v>
          </cell>
          <cell r="R131">
            <v>0</v>
          </cell>
          <cell r="S131">
            <v>1180000</v>
          </cell>
          <cell r="T131">
            <v>507255.92</v>
          </cell>
          <cell r="U131">
            <v>0</v>
          </cell>
          <cell r="V131">
            <v>1286.4000000000001</v>
          </cell>
          <cell r="W131">
            <v>1286.4000000000001</v>
          </cell>
          <cell r="X131">
            <v>-140505.53</v>
          </cell>
          <cell r="Y131">
            <v>0</v>
          </cell>
          <cell r="Z131">
            <v>10372.56</v>
          </cell>
          <cell r="AA131">
            <v>-130132.97</v>
          </cell>
          <cell r="AB131">
            <v>-79491.56</v>
          </cell>
          <cell r="AC131">
            <v>0</v>
          </cell>
          <cell r="AF131">
            <v>456614.50999999995</v>
          </cell>
        </row>
        <row r="132">
          <cell r="C132">
            <v>100000</v>
          </cell>
          <cell r="D132" t="str">
            <v>A_SERVICE CONN 290</v>
          </cell>
          <cell r="E132">
            <v>50641.410000000011</v>
          </cell>
          <cell r="F132">
            <v>49358.589999999989</v>
          </cell>
          <cell r="I132">
            <v>-74462.37</v>
          </cell>
          <cell r="N132">
            <v>100000</v>
          </cell>
          <cell r="O132">
            <v>1080000</v>
          </cell>
          <cell r="P132">
            <v>0</v>
          </cell>
          <cell r="Q132">
            <v>0</v>
          </cell>
          <cell r="R132">
            <v>0</v>
          </cell>
          <cell r="S132">
            <v>1180000</v>
          </cell>
          <cell r="T132">
            <v>507255.92</v>
          </cell>
          <cell r="U132">
            <v>0</v>
          </cell>
          <cell r="V132">
            <v>1286.4000000000001</v>
          </cell>
          <cell r="W132">
            <v>1286.4000000000001</v>
          </cell>
          <cell r="X132">
            <v>-140505.53</v>
          </cell>
          <cell r="Y132">
            <v>0</v>
          </cell>
          <cell r="Z132">
            <v>10372.56</v>
          </cell>
          <cell r="AA132">
            <v>-130132.97</v>
          </cell>
          <cell r="AB132">
            <v>-79491.56</v>
          </cell>
          <cell r="AC132">
            <v>0</v>
          </cell>
          <cell r="AF132">
            <v>456614.50999999995</v>
          </cell>
        </row>
        <row r="133">
          <cell r="C133">
            <v>72339000</v>
          </cell>
          <cell r="D133" t="str">
            <v>A_P892</v>
          </cell>
          <cell r="E133">
            <v>44996003.670000002</v>
          </cell>
          <cell r="F133">
            <v>27342996.329999998</v>
          </cell>
          <cell r="I133">
            <v>8983277.0700000059</v>
          </cell>
          <cell r="N133">
            <v>72339000</v>
          </cell>
          <cell r="O133">
            <v>65542000</v>
          </cell>
          <cell r="P133">
            <v>0</v>
          </cell>
          <cell r="Q133">
            <v>0</v>
          </cell>
          <cell r="R133">
            <v>0</v>
          </cell>
          <cell r="S133">
            <v>137881000</v>
          </cell>
          <cell r="T133">
            <v>94922369.849999994</v>
          </cell>
          <cell r="U133">
            <v>4648249.6899999995</v>
          </cell>
          <cell r="V133">
            <v>44720563.710000008</v>
          </cell>
          <cell r="W133">
            <v>49368813.400000006</v>
          </cell>
          <cell r="X133">
            <v>-32800544.259999998</v>
          </cell>
          <cell r="Y133">
            <v>0</v>
          </cell>
          <cell r="Z133">
            <v>7931608.4899999993</v>
          </cell>
          <cell r="AA133">
            <v>-24868935.77</v>
          </cell>
          <cell r="AB133">
            <v>20127067.900000002</v>
          </cell>
          <cell r="AC133">
            <v>0</v>
          </cell>
          <cell r="AF133">
            <v>49926366.179999992</v>
          </cell>
        </row>
        <row r="134">
          <cell r="C134">
            <v>0</v>
          </cell>
          <cell r="D134" t="str">
            <v>A_INFORMATION SYS293</v>
          </cell>
          <cell r="E134">
            <v>0</v>
          </cell>
          <cell r="F134">
            <v>0</v>
          </cell>
          <cell r="I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F134">
            <v>0</v>
          </cell>
        </row>
        <row r="135">
          <cell r="C135">
            <v>672000</v>
          </cell>
          <cell r="D135" t="str">
            <v>458670</v>
          </cell>
          <cell r="E135">
            <v>146033.58000000002</v>
          </cell>
          <cell r="F135">
            <v>525966.41999999993</v>
          </cell>
          <cell r="I135">
            <v>2703.08</v>
          </cell>
          <cell r="N135">
            <v>672000</v>
          </cell>
          <cell r="O135">
            <v>317000</v>
          </cell>
          <cell r="P135">
            <v>0</v>
          </cell>
          <cell r="Q135">
            <v>0</v>
          </cell>
          <cell r="R135">
            <v>0</v>
          </cell>
          <cell r="S135">
            <v>989000</v>
          </cell>
          <cell r="T135">
            <v>134968.38</v>
          </cell>
          <cell r="U135">
            <v>0</v>
          </cell>
          <cell r="V135">
            <v>70949.94</v>
          </cell>
          <cell r="W135">
            <v>70949.94</v>
          </cell>
          <cell r="X135">
            <v>0</v>
          </cell>
          <cell r="Y135">
            <v>0</v>
          </cell>
          <cell r="Z135">
            <v>17704.740000000002</v>
          </cell>
          <cell r="AA135">
            <v>17704.740000000002</v>
          </cell>
          <cell r="AB135">
            <v>163738.32</v>
          </cell>
          <cell r="AC135">
            <v>0</v>
          </cell>
          <cell r="AF135">
            <v>-11065.200000000012</v>
          </cell>
        </row>
        <row r="136">
          <cell r="C136">
            <v>672000</v>
          </cell>
          <cell r="D136" t="str">
            <v>A_EQUIPMENT 292</v>
          </cell>
          <cell r="E136">
            <v>146033.58000000002</v>
          </cell>
          <cell r="F136">
            <v>525966.41999999993</v>
          </cell>
          <cell r="I136">
            <v>2703.08</v>
          </cell>
          <cell r="N136">
            <v>672000</v>
          </cell>
          <cell r="O136">
            <v>317000</v>
          </cell>
          <cell r="P136">
            <v>0</v>
          </cell>
          <cell r="Q136">
            <v>0</v>
          </cell>
          <cell r="R136">
            <v>0</v>
          </cell>
          <cell r="S136">
            <v>989000</v>
          </cell>
          <cell r="T136">
            <v>134968.38</v>
          </cell>
          <cell r="U136">
            <v>0</v>
          </cell>
          <cell r="V136">
            <v>70949.94</v>
          </cell>
          <cell r="W136">
            <v>70949.94</v>
          </cell>
          <cell r="X136">
            <v>0</v>
          </cell>
          <cell r="Y136">
            <v>0</v>
          </cell>
          <cell r="Z136">
            <v>17704.740000000002</v>
          </cell>
          <cell r="AA136">
            <v>17704.740000000002</v>
          </cell>
          <cell r="AB136">
            <v>163738.32</v>
          </cell>
          <cell r="AC136">
            <v>0</v>
          </cell>
          <cell r="AF136">
            <v>-11065.200000000012</v>
          </cell>
        </row>
        <row r="137">
          <cell r="C137">
            <v>672000</v>
          </cell>
          <cell r="D137" t="str">
            <v>A_P893</v>
          </cell>
          <cell r="E137">
            <v>146033.58000000002</v>
          </cell>
          <cell r="F137">
            <v>525966.41999999993</v>
          </cell>
          <cell r="I137">
            <v>2703.08</v>
          </cell>
          <cell r="N137">
            <v>672000</v>
          </cell>
          <cell r="O137">
            <v>317000</v>
          </cell>
          <cell r="P137">
            <v>0</v>
          </cell>
          <cell r="Q137">
            <v>0</v>
          </cell>
          <cell r="R137">
            <v>0</v>
          </cell>
          <cell r="S137">
            <v>989000</v>
          </cell>
          <cell r="T137">
            <v>134968.38</v>
          </cell>
          <cell r="U137">
            <v>0</v>
          </cell>
          <cell r="V137">
            <v>70949.94</v>
          </cell>
          <cell r="W137">
            <v>70949.94</v>
          </cell>
          <cell r="X137">
            <v>0</v>
          </cell>
          <cell r="Y137">
            <v>0</v>
          </cell>
          <cell r="Z137">
            <v>17704.740000000002</v>
          </cell>
          <cell r="AA137">
            <v>17704.740000000002</v>
          </cell>
          <cell r="AB137">
            <v>163738.32</v>
          </cell>
          <cell r="AC137">
            <v>0</v>
          </cell>
          <cell r="AF137">
            <v>-11065.200000000012</v>
          </cell>
        </row>
        <row r="138">
          <cell r="C138">
            <v>0</v>
          </cell>
          <cell r="D138" t="str">
            <v>460998</v>
          </cell>
          <cell r="E138">
            <v>0</v>
          </cell>
          <cell r="F138">
            <v>0</v>
          </cell>
          <cell r="I138">
            <v>0</v>
          </cell>
          <cell r="N138">
            <v>0</v>
          </cell>
          <cell r="O138">
            <v>0</v>
          </cell>
          <cell r="P138">
            <v>0</v>
          </cell>
          <cell r="Q138">
            <v>0</v>
          </cell>
          <cell r="R138">
            <v>0</v>
          </cell>
          <cell r="S138">
            <v>0</v>
          </cell>
          <cell r="T138">
            <v>0</v>
          </cell>
          <cell r="U138">
            <v>0</v>
          </cell>
          <cell r="V138">
            <v>0</v>
          </cell>
          <cell r="W138">
            <v>0</v>
          </cell>
          <cell r="X138">
            <v>0</v>
          </cell>
          <cell r="Y138">
            <v>0</v>
          </cell>
          <cell r="Z138">
            <v>125735.54000000001</v>
          </cell>
          <cell r="AA138">
            <v>125735.54000000001</v>
          </cell>
          <cell r="AB138">
            <v>125735.54000000001</v>
          </cell>
          <cell r="AC138">
            <v>-11591673.262</v>
          </cell>
          <cell r="AF138">
            <v>0</v>
          </cell>
        </row>
        <row r="139">
          <cell r="C139">
            <v>0</v>
          </cell>
          <cell r="D139" t="str">
            <v>460999</v>
          </cell>
          <cell r="E139">
            <v>0</v>
          </cell>
          <cell r="F139">
            <v>0</v>
          </cell>
          <cell r="I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11218917.699999999</v>
          </cell>
          <cell r="AF139">
            <v>0</v>
          </cell>
        </row>
        <row r="140">
          <cell r="C140">
            <v>121892000</v>
          </cell>
          <cell r="D140" t="str">
            <v>A_C_WATERWORKS</v>
          </cell>
          <cell r="E140">
            <v>69781812.559999973</v>
          </cell>
          <cell r="F140">
            <v>52110187.440000027</v>
          </cell>
          <cell r="I140">
            <v>13861884.660000006</v>
          </cell>
          <cell r="N140">
            <v>121892000</v>
          </cell>
          <cell r="O140">
            <v>108522000</v>
          </cell>
          <cell r="P140">
            <v>29899999.359999999</v>
          </cell>
          <cell r="Q140">
            <v>0</v>
          </cell>
          <cell r="R140">
            <v>0</v>
          </cell>
          <cell r="S140">
            <v>260313999.36000001</v>
          </cell>
          <cell r="T140">
            <v>144949328.69999999</v>
          </cell>
          <cell r="U140">
            <v>4741886.58</v>
          </cell>
          <cell r="V140">
            <v>76911475.780000016</v>
          </cell>
          <cell r="W140">
            <v>81653362.360000014</v>
          </cell>
          <cell r="X140">
            <v>-38666040.279999979</v>
          </cell>
          <cell r="Y140">
            <v>0</v>
          </cell>
          <cell r="Z140">
            <v>16555180.99</v>
          </cell>
          <cell r="AA140">
            <v>-22110859.289999977</v>
          </cell>
          <cell r="AB140">
            <v>47670953.269999996</v>
          </cell>
          <cell r="AC140">
            <v>-372755.56200000085</v>
          </cell>
          <cell r="AF140">
            <v>75167516.140000015</v>
          </cell>
        </row>
        <row r="141">
          <cell r="C141">
            <v>0</v>
          </cell>
          <cell r="D141" t="str">
            <v>235085</v>
          </cell>
          <cell r="E141">
            <v>0</v>
          </cell>
          <cell r="F141">
            <v>0</v>
          </cell>
          <cell r="I141">
            <v>0</v>
          </cell>
          <cell r="N141">
            <v>0</v>
          </cell>
          <cell r="O141">
            <v>0</v>
          </cell>
          <cell r="P141">
            <v>0</v>
          </cell>
          <cell r="Q141">
            <v>0</v>
          </cell>
          <cell r="R141">
            <v>0</v>
          </cell>
          <cell r="S141">
            <v>0</v>
          </cell>
          <cell r="T141">
            <v>0</v>
          </cell>
          <cell r="U141">
            <v>0</v>
          </cell>
          <cell r="V141">
            <v>0</v>
          </cell>
          <cell r="W141">
            <v>0</v>
          </cell>
          <cell r="X141">
            <v>-1010</v>
          </cell>
          <cell r="Y141">
            <v>0</v>
          </cell>
          <cell r="Z141">
            <v>0</v>
          </cell>
          <cell r="AA141">
            <v>-1010</v>
          </cell>
          <cell r="AB141">
            <v>-1010</v>
          </cell>
          <cell r="AC141">
            <v>0</v>
          </cell>
          <cell r="AF141">
            <v>0</v>
          </cell>
        </row>
        <row r="142">
          <cell r="C142">
            <v>0</v>
          </cell>
          <cell r="D142" t="str">
            <v>A_O_TREATMNT_PLT_WWK</v>
          </cell>
          <cell r="E142">
            <v>0</v>
          </cell>
          <cell r="F142">
            <v>0</v>
          </cell>
          <cell r="I142">
            <v>0</v>
          </cell>
          <cell r="N142">
            <v>0</v>
          </cell>
          <cell r="O142">
            <v>0</v>
          </cell>
          <cell r="P142">
            <v>0</v>
          </cell>
          <cell r="Q142">
            <v>0</v>
          </cell>
          <cell r="R142">
            <v>0</v>
          </cell>
          <cell r="S142">
            <v>0</v>
          </cell>
          <cell r="T142">
            <v>0</v>
          </cell>
          <cell r="U142">
            <v>0</v>
          </cell>
          <cell r="V142">
            <v>0</v>
          </cell>
          <cell r="W142">
            <v>0</v>
          </cell>
          <cell r="X142">
            <v>-1010</v>
          </cell>
          <cell r="Y142">
            <v>0</v>
          </cell>
          <cell r="Z142">
            <v>0</v>
          </cell>
          <cell r="AA142">
            <v>-1010</v>
          </cell>
          <cell r="AB142">
            <v>-1010</v>
          </cell>
          <cell r="AC142">
            <v>0</v>
          </cell>
          <cell r="AF142">
            <v>0</v>
          </cell>
        </row>
        <row r="143">
          <cell r="C143">
            <v>0</v>
          </cell>
          <cell r="D143" t="str">
            <v>234785</v>
          </cell>
          <cell r="E143">
            <v>0</v>
          </cell>
          <cell r="F143">
            <v>0</v>
          </cell>
          <cell r="I143">
            <v>0</v>
          </cell>
          <cell r="N143">
            <v>0</v>
          </cell>
          <cell r="O143">
            <v>0</v>
          </cell>
          <cell r="P143">
            <v>0</v>
          </cell>
          <cell r="Q143">
            <v>0</v>
          </cell>
          <cell r="R143">
            <v>0</v>
          </cell>
          <cell r="S143">
            <v>0</v>
          </cell>
          <cell r="T143">
            <v>0</v>
          </cell>
          <cell r="U143">
            <v>0</v>
          </cell>
          <cell r="V143">
            <v>0</v>
          </cell>
          <cell r="W143">
            <v>0</v>
          </cell>
          <cell r="X143">
            <v>-846</v>
          </cell>
          <cell r="Y143">
            <v>0</v>
          </cell>
          <cell r="Z143">
            <v>0</v>
          </cell>
          <cell r="AA143">
            <v>-846</v>
          </cell>
          <cell r="AB143">
            <v>-846</v>
          </cell>
          <cell r="AC143">
            <v>0</v>
          </cell>
          <cell r="AF143">
            <v>0</v>
          </cell>
        </row>
        <row r="144">
          <cell r="C144">
            <v>0</v>
          </cell>
          <cell r="D144" t="str">
            <v>A_O_STRAT_SVCS_WWK</v>
          </cell>
          <cell r="E144">
            <v>0</v>
          </cell>
          <cell r="F144">
            <v>0</v>
          </cell>
          <cell r="I144">
            <v>0</v>
          </cell>
          <cell r="N144">
            <v>0</v>
          </cell>
          <cell r="O144">
            <v>0</v>
          </cell>
          <cell r="P144">
            <v>0</v>
          </cell>
          <cell r="Q144">
            <v>0</v>
          </cell>
          <cell r="R144">
            <v>0</v>
          </cell>
          <cell r="S144">
            <v>0</v>
          </cell>
          <cell r="T144">
            <v>0</v>
          </cell>
          <cell r="U144">
            <v>0</v>
          </cell>
          <cell r="V144">
            <v>0</v>
          </cell>
          <cell r="W144">
            <v>0</v>
          </cell>
          <cell r="X144">
            <v>-846</v>
          </cell>
          <cell r="Y144">
            <v>0</v>
          </cell>
          <cell r="Z144">
            <v>0</v>
          </cell>
          <cell r="AA144">
            <v>-846</v>
          </cell>
          <cell r="AB144">
            <v>-846</v>
          </cell>
          <cell r="AC144">
            <v>0</v>
          </cell>
          <cell r="AF144">
            <v>0</v>
          </cell>
        </row>
        <row r="145">
          <cell r="C145">
            <v>0</v>
          </cell>
          <cell r="D145" t="str">
            <v>A_O_WATERWORKS</v>
          </cell>
          <cell r="E145">
            <v>0</v>
          </cell>
          <cell r="F145">
            <v>0</v>
          </cell>
          <cell r="I145">
            <v>0</v>
          </cell>
          <cell r="N145">
            <v>0</v>
          </cell>
          <cell r="O145">
            <v>0</v>
          </cell>
          <cell r="P145">
            <v>0</v>
          </cell>
          <cell r="Q145">
            <v>0</v>
          </cell>
          <cell r="R145">
            <v>0</v>
          </cell>
          <cell r="S145">
            <v>0</v>
          </cell>
          <cell r="T145">
            <v>0</v>
          </cell>
          <cell r="U145">
            <v>0</v>
          </cell>
          <cell r="V145">
            <v>0</v>
          </cell>
          <cell r="W145">
            <v>0</v>
          </cell>
          <cell r="X145">
            <v>-1856</v>
          </cell>
          <cell r="Y145">
            <v>0</v>
          </cell>
          <cell r="Z145">
            <v>0</v>
          </cell>
          <cell r="AA145">
            <v>-1856</v>
          </cell>
          <cell r="AB145">
            <v>-1856</v>
          </cell>
          <cell r="AC145">
            <v>0</v>
          </cell>
          <cell r="AF145">
            <v>0</v>
          </cell>
        </row>
        <row r="146">
          <cell r="C146">
            <v>121892000</v>
          </cell>
          <cell r="D146" t="str">
            <v>A_WATERWORKS</v>
          </cell>
          <cell r="E146">
            <v>69781812.559999973</v>
          </cell>
          <cell r="F146">
            <v>52110187.440000027</v>
          </cell>
          <cell r="I146">
            <v>13861884.660000006</v>
          </cell>
          <cell r="N146">
            <v>121892000</v>
          </cell>
          <cell r="O146">
            <v>108522000</v>
          </cell>
          <cell r="P146">
            <v>29899999.359999999</v>
          </cell>
          <cell r="Q146">
            <v>0</v>
          </cell>
          <cell r="R146">
            <v>0</v>
          </cell>
          <cell r="S146">
            <v>260313999.36000001</v>
          </cell>
          <cell r="T146">
            <v>144949328.69999999</v>
          </cell>
          <cell r="U146">
            <v>4741886.58</v>
          </cell>
          <cell r="V146">
            <v>76911475.780000016</v>
          </cell>
          <cell r="W146">
            <v>81653362.360000014</v>
          </cell>
          <cell r="X146">
            <v>-38667896.279999979</v>
          </cell>
          <cell r="Y146">
            <v>0</v>
          </cell>
          <cell r="Z146">
            <v>16555180.99</v>
          </cell>
          <cell r="AA146">
            <v>-22112715.289999977</v>
          </cell>
          <cell r="AB146">
            <v>47669097.269999996</v>
          </cell>
          <cell r="AC146">
            <v>-372755.56200000085</v>
          </cell>
          <cell r="AF146">
            <v>75167516.140000015</v>
          </cell>
        </row>
        <row r="147">
          <cell r="C147">
            <v>8193000</v>
          </cell>
          <cell r="D147" t="str">
            <v>459493</v>
          </cell>
          <cell r="E147">
            <v>1234238.1000000001</v>
          </cell>
          <cell r="F147">
            <v>6958761.9000000004</v>
          </cell>
          <cell r="I147">
            <v>6039.67</v>
          </cell>
          <cell r="N147">
            <v>8193000</v>
          </cell>
          <cell r="O147">
            <v>0</v>
          </cell>
          <cell r="P147">
            <v>0</v>
          </cell>
          <cell r="Q147">
            <v>0</v>
          </cell>
          <cell r="R147">
            <v>0</v>
          </cell>
          <cell r="S147">
            <v>8193000</v>
          </cell>
          <cell r="T147">
            <v>1541648.02</v>
          </cell>
          <cell r="U147">
            <v>0</v>
          </cell>
          <cell r="V147">
            <v>3884</v>
          </cell>
          <cell r="W147">
            <v>3884</v>
          </cell>
          <cell r="X147">
            <v>0</v>
          </cell>
          <cell r="Y147">
            <v>0</v>
          </cell>
          <cell r="Z147">
            <v>410358</v>
          </cell>
          <cell r="AA147">
            <v>410358</v>
          </cell>
          <cell r="AB147">
            <v>1644596.1</v>
          </cell>
          <cell r="AC147">
            <v>0</v>
          </cell>
          <cell r="AF147">
            <v>307409.91999999993</v>
          </cell>
        </row>
        <row r="148">
          <cell r="C148">
            <v>8193000</v>
          </cell>
          <cell r="D148" t="str">
            <v>A_RECLMWTR_ PUMP_101</v>
          </cell>
          <cell r="E148">
            <v>1234238.1000000001</v>
          </cell>
          <cell r="F148">
            <v>6958761.9000000004</v>
          </cell>
          <cell r="I148">
            <v>6039.67</v>
          </cell>
          <cell r="N148">
            <v>8193000</v>
          </cell>
          <cell r="O148">
            <v>0</v>
          </cell>
          <cell r="P148">
            <v>0</v>
          </cell>
          <cell r="Q148">
            <v>0</v>
          </cell>
          <cell r="R148">
            <v>0</v>
          </cell>
          <cell r="S148">
            <v>8193000</v>
          </cell>
          <cell r="T148">
            <v>1541648.02</v>
          </cell>
          <cell r="U148">
            <v>0</v>
          </cell>
          <cell r="V148">
            <v>3884</v>
          </cell>
          <cell r="W148">
            <v>3884</v>
          </cell>
          <cell r="X148">
            <v>0</v>
          </cell>
          <cell r="Y148">
            <v>0</v>
          </cell>
          <cell r="Z148">
            <v>410358</v>
          </cell>
          <cell r="AA148">
            <v>410358</v>
          </cell>
          <cell r="AB148">
            <v>1644596.1</v>
          </cell>
          <cell r="AC148">
            <v>0</v>
          </cell>
          <cell r="AF148">
            <v>307409.91999999993</v>
          </cell>
        </row>
        <row r="149">
          <cell r="C149">
            <v>6372000</v>
          </cell>
          <cell r="D149" t="str">
            <v>459490</v>
          </cell>
          <cell r="E149">
            <v>13396423.34</v>
          </cell>
          <cell r="F149">
            <v>-7024423.3399999999</v>
          </cell>
          <cell r="I149">
            <v>12372608.93</v>
          </cell>
          <cell r="N149">
            <v>6372000</v>
          </cell>
          <cell r="O149">
            <v>11459000</v>
          </cell>
          <cell r="P149">
            <v>0</v>
          </cell>
          <cell r="Q149">
            <v>0</v>
          </cell>
          <cell r="R149">
            <v>0</v>
          </cell>
          <cell r="S149">
            <v>17831000</v>
          </cell>
          <cell r="T149">
            <v>24065021.219999999</v>
          </cell>
          <cell r="U149">
            <v>0</v>
          </cell>
          <cell r="V149">
            <v>0</v>
          </cell>
          <cell r="W149">
            <v>0</v>
          </cell>
          <cell r="X149">
            <v>0</v>
          </cell>
          <cell r="Y149">
            <v>0</v>
          </cell>
          <cell r="Z149">
            <v>10617584.66</v>
          </cell>
          <cell r="AA149">
            <v>10617584.66</v>
          </cell>
          <cell r="AB149">
            <v>24014008</v>
          </cell>
          <cell r="AC149">
            <v>0</v>
          </cell>
          <cell r="AF149">
            <v>10668597.879999999</v>
          </cell>
        </row>
        <row r="150">
          <cell r="C150">
            <v>6372000</v>
          </cell>
          <cell r="D150" t="str">
            <v>A_RECLMWTR_PIPE_102</v>
          </cell>
          <cell r="E150">
            <v>13396423.34</v>
          </cell>
          <cell r="F150">
            <v>-7024423.3399999999</v>
          </cell>
          <cell r="I150">
            <v>12372608.93</v>
          </cell>
          <cell r="N150">
            <v>6372000</v>
          </cell>
          <cell r="O150">
            <v>11459000</v>
          </cell>
          <cell r="P150">
            <v>0</v>
          </cell>
          <cell r="Q150">
            <v>0</v>
          </cell>
          <cell r="R150">
            <v>0</v>
          </cell>
          <cell r="S150">
            <v>17831000</v>
          </cell>
          <cell r="T150">
            <v>24065021.219999999</v>
          </cell>
          <cell r="U150">
            <v>0</v>
          </cell>
          <cell r="V150">
            <v>0</v>
          </cell>
          <cell r="W150">
            <v>0</v>
          </cell>
          <cell r="X150">
            <v>0</v>
          </cell>
          <cell r="Y150">
            <v>0</v>
          </cell>
          <cell r="Z150">
            <v>10617584.66</v>
          </cell>
          <cell r="AA150">
            <v>10617584.66</v>
          </cell>
          <cell r="AB150">
            <v>24014008</v>
          </cell>
          <cell r="AC150">
            <v>0</v>
          </cell>
          <cell r="AF150">
            <v>10668597.879999999</v>
          </cell>
        </row>
        <row r="151">
          <cell r="C151">
            <v>0</v>
          </cell>
          <cell r="D151" t="str">
            <v>459498</v>
          </cell>
          <cell r="E151">
            <v>0</v>
          </cell>
          <cell r="F151">
            <v>0</v>
          </cell>
          <cell r="I151">
            <v>0</v>
          </cell>
          <cell r="N151">
            <v>0</v>
          </cell>
          <cell r="O151">
            <v>0</v>
          </cell>
          <cell r="P151">
            <v>0</v>
          </cell>
          <cell r="Q151">
            <v>0</v>
          </cell>
          <cell r="R151">
            <v>0</v>
          </cell>
          <cell r="S151">
            <v>0</v>
          </cell>
          <cell r="T151">
            <v>0</v>
          </cell>
          <cell r="U151">
            <v>0</v>
          </cell>
          <cell r="V151">
            <v>0</v>
          </cell>
          <cell r="W151">
            <v>0</v>
          </cell>
          <cell r="X151">
            <v>0</v>
          </cell>
          <cell r="Y151">
            <v>0</v>
          </cell>
          <cell r="Z151">
            <v>479649.9</v>
          </cell>
          <cell r="AA151">
            <v>479649.9</v>
          </cell>
          <cell r="AB151">
            <v>479649.9</v>
          </cell>
          <cell r="AC151">
            <v>0</v>
          </cell>
          <cell r="AF151">
            <v>0</v>
          </cell>
        </row>
        <row r="152">
          <cell r="C152">
            <v>14565000</v>
          </cell>
          <cell r="D152" t="str">
            <v>A_P890</v>
          </cell>
          <cell r="E152">
            <v>14630661.439999999</v>
          </cell>
          <cell r="F152">
            <v>-65661.439999999478</v>
          </cell>
          <cell r="I152">
            <v>12378648.6</v>
          </cell>
          <cell r="N152">
            <v>14565000</v>
          </cell>
          <cell r="O152">
            <v>11459000</v>
          </cell>
          <cell r="P152">
            <v>0</v>
          </cell>
          <cell r="Q152">
            <v>0</v>
          </cell>
          <cell r="R152">
            <v>0</v>
          </cell>
          <cell r="S152">
            <v>26024000</v>
          </cell>
          <cell r="T152">
            <v>25606669.239999998</v>
          </cell>
          <cell r="U152">
            <v>0</v>
          </cell>
          <cell r="V152">
            <v>3884</v>
          </cell>
          <cell r="W152">
            <v>3884</v>
          </cell>
          <cell r="X152">
            <v>0</v>
          </cell>
          <cell r="Y152">
            <v>0</v>
          </cell>
          <cell r="Z152">
            <v>11507592.560000001</v>
          </cell>
          <cell r="AA152">
            <v>11507592.560000001</v>
          </cell>
          <cell r="AB152">
            <v>26138254</v>
          </cell>
          <cell r="AC152">
            <v>0</v>
          </cell>
          <cell r="AF152">
            <v>10976007.799999999</v>
          </cell>
        </row>
        <row r="153">
          <cell r="C153">
            <v>14565000</v>
          </cell>
          <cell r="D153" t="str">
            <v>A_C_RECLM_WATER_SYS</v>
          </cell>
          <cell r="E153">
            <v>14630661.439999999</v>
          </cell>
          <cell r="F153">
            <v>-65661.439999999478</v>
          </cell>
          <cell r="I153">
            <v>12378648.6</v>
          </cell>
          <cell r="N153">
            <v>14565000</v>
          </cell>
          <cell r="O153">
            <v>11459000</v>
          </cell>
          <cell r="P153">
            <v>0</v>
          </cell>
          <cell r="Q153">
            <v>0</v>
          </cell>
          <cell r="R153">
            <v>0</v>
          </cell>
          <cell r="S153">
            <v>26024000</v>
          </cell>
          <cell r="T153">
            <v>25606669.239999998</v>
          </cell>
          <cell r="U153">
            <v>0</v>
          </cell>
          <cell r="V153">
            <v>3884</v>
          </cell>
          <cell r="W153">
            <v>3884</v>
          </cell>
          <cell r="X153">
            <v>0</v>
          </cell>
          <cell r="Y153">
            <v>0</v>
          </cell>
          <cell r="Z153">
            <v>11507592.560000001</v>
          </cell>
          <cell r="AA153">
            <v>11507592.560000001</v>
          </cell>
          <cell r="AB153">
            <v>26138254</v>
          </cell>
          <cell r="AC153">
            <v>0</v>
          </cell>
          <cell r="AF153">
            <v>10976007.799999999</v>
          </cell>
        </row>
        <row r="154">
          <cell r="C154">
            <v>14565000</v>
          </cell>
          <cell r="D154" t="str">
            <v>A_RECLAIMED_WAT_SYS</v>
          </cell>
          <cell r="E154">
            <v>14630661.439999999</v>
          </cell>
          <cell r="F154">
            <v>-65661.439999999478</v>
          </cell>
          <cell r="I154">
            <v>12378648.6</v>
          </cell>
          <cell r="N154">
            <v>14565000</v>
          </cell>
          <cell r="O154">
            <v>11459000</v>
          </cell>
          <cell r="P154">
            <v>0</v>
          </cell>
          <cell r="Q154">
            <v>0</v>
          </cell>
          <cell r="R154">
            <v>0</v>
          </cell>
          <cell r="S154">
            <v>26024000</v>
          </cell>
          <cell r="T154">
            <v>25606669.239999998</v>
          </cell>
          <cell r="U154">
            <v>0</v>
          </cell>
          <cell r="V154">
            <v>3884</v>
          </cell>
          <cell r="W154">
            <v>3884</v>
          </cell>
          <cell r="X154">
            <v>0</v>
          </cell>
          <cell r="Y154">
            <v>0</v>
          </cell>
          <cell r="Z154">
            <v>11507592.560000001</v>
          </cell>
          <cell r="AA154">
            <v>11507592.560000001</v>
          </cell>
          <cell r="AB154">
            <v>26138254</v>
          </cell>
          <cell r="AC154">
            <v>0</v>
          </cell>
          <cell r="AF154">
            <v>10976007.799999999</v>
          </cell>
        </row>
        <row r="155">
          <cell r="C155">
            <v>512000</v>
          </cell>
          <cell r="D155" t="str">
            <v>460976</v>
          </cell>
          <cell r="E155">
            <v>172528.67</v>
          </cell>
          <cell r="F155">
            <v>339471.32999999996</v>
          </cell>
          <cell r="I155">
            <v>61030.33</v>
          </cell>
          <cell r="N155">
            <v>512000</v>
          </cell>
          <cell r="O155">
            <v>224000</v>
          </cell>
          <cell r="P155">
            <v>0</v>
          </cell>
          <cell r="Q155">
            <v>0</v>
          </cell>
          <cell r="R155">
            <v>0</v>
          </cell>
          <cell r="S155">
            <v>736000</v>
          </cell>
          <cell r="T155">
            <v>632528.34</v>
          </cell>
          <cell r="U155">
            <v>66375</v>
          </cell>
          <cell r="V155">
            <v>221272.35</v>
          </cell>
          <cell r="W155">
            <v>287647.34999999998</v>
          </cell>
          <cell r="X155">
            <v>-76126.05</v>
          </cell>
          <cell r="Y155">
            <v>0</v>
          </cell>
          <cell r="Z155">
            <v>84961.99</v>
          </cell>
          <cell r="AA155">
            <v>8835.9400000000023</v>
          </cell>
          <cell r="AB155">
            <v>181364.61000000002</v>
          </cell>
          <cell r="AC155">
            <v>0</v>
          </cell>
          <cell r="AF155">
            <v>459999.66999999993</v>
          </cell>
        </row>
        <row r="156">
          <cell r="C156">
            <v>572000</v>
          </cell>
          <cell r="D156" t="str">
            <v>460977</v>
          </cell>
          <cell r="E156">
            <v>0</v>
          </cell>
          <cell r="F156">
            <v>572000</v>
          </cell>
          <cell r="I156">
            <v>0</v>
          </cell>
          <cell r="N156">
            <v>572000</v>
          </cell>
          <cell r="O156">
            <v>0</v>
          </cell>
          <cell r="P156">
            <v>0</v>
          </cell>
          <cell r="Q156">
            <v>0</v>
          </cell>
          <cell r="R156">
            <v>0</v>
          </cell>
          <cell r="S156">
            <v>572000</v>
          </cell>
          <cell r="T156">
            <v>0</v>
          </cell>
          <cell r="U156">
            <v>0</v>
          </cell>
          <cell r="V156">
            <v>0</v>
          </cell>
          <cell r="W156">
            <v>0</v>
          </cell>
          <cell r="X156">
            <v>0</v>
          </cell>
          <cell r="Y156">
            <v>0</v>
          </cell>
          <cell r="Z156">
            <v>0</v>
          </cell>
          <cell r="AA156">
            <v>0</v>
          </cell>
          <cell r="AB156">
            <v>0</v>
          </cell>
          <cell r="AC156">
            <v>0</v>
          </cell>
          <cell r="AF156">
            <v>0</v>
          </cell>
        </row>
        <row r="157">
          <cell r="C157">
            <v>6973000</v>
          </cell>
          <cell r="D157" t="str">
            <v>460978</v>
          </cell>
          <cell r="E157">
            <v>7754058.5900000008</v>
          </cell>
          <cell r="F157">
            <v>-781058.59000000078</v>
          </cell>
          <cell r="I157">
            <v>5880269.6900000004</v>
          </cell>
          <cell r="N157">
            <v>6973000</v>
          </cell>
          <cell r="O157">
            <v>336000</v>
          </cell>
          <cell r="P157">
            <v>0</v>
          </cell>
          <cell r="Q157">
            <v>0</v>
          </cell>
          <cell r="R157">
            <v>0</v>
          </cell>
          <cell r="S157">
            <v>7309000</v>
          </cell>
          <cell r="T157">
            <v>11328098.1</v>
          </cell>
          <cell r="U157">
            <v>0</v>
          </cell>
          <cell r="V157">
            <v>590987.26</v>
          </cell>
          <cell r="W157">
            <v>590987.26</v>
          </cell>
          <cell r="X157">
            <v>-4814799.5</v>
          </cell>
          <cell r="Y157">
            <v>0</v>
          </cell>
          <cell r="Z157">
            <v>29064.03</v>
          </cell>
          <cell r="AA157">
            <v>-4785735.47</v>
          </cell>
          <cell r="AB157">
            <v>2968323.120000001</v>
          </cell>
          <cell r="AC157">
            <v>0</v>
          </cell>
          <cell r="AF157">
            <v>3574039.5099999988</v>
          </cell>
        </row>
        <row r="158">
          <cell r="C158">
            <v>260000</v>
          </cell>
          <cell r="D158" t="str">
            <v>460980</v>
          </cell>
          <cell r="E158">
            <v>64008.81</v>
          </cell>
          <cell r="F158">
            <v>195991.19</v>
          </cell>
          <cell r="I158">
            <v>2315.31</v>
          </cell>
          <cell r="N158">
            <v>260000</v>
          </cell>
          <cell r="O158">
            <v>280000</v>
          </cell>
          <cell r="P158">
            <v>0</v>
          </cell>
          <cell r="Q158">
            <v>0</v>
          </cell>
          <cell r="R158">
            <v>0</v>
          </cell>
          <cell r="S158">
            <v>540000</v>
          </cell>
          <cell r="T158">
            <v>69568.39</v>
          </cell>
          <cell r="U158">
            <v>0</v>
          </cell>
          <cell r="V158">
            <v>36137.5</v>
          </cell>
          <cell r="W158">
            <v>36137.5</v>
          </cell>
          <cell r="X158">
            <v>0</v>
          </cell>
          <cell r="Y158">
            <v>0</v>
          </cell>
          <cell r="Z158">
            <v>0</v>
          </cell>
          <cell r="AA158">
            <v>0</v>
          </cell>
          <cell r="AB158">
            <v>64008.81</v>
          </cell>
          <cell r="AC158">
            <v>0</v>
          </cell>
          <cell r="AF158">
            <v>5559.5800000000017</v>
          </cell>
        </row>
        <row r="159">
          <cell r="C159">
            <v>8317000</v>
          </cell>
          <cell r="D159" t="str">
            <v>A_FACILITY_UPGRD_003</v>
          </cell>
          <cell r="E159">
            <v>7990596.0700000003</v>
          </cell>
          <cell r="F159">
            <v>326403.9299999997</v>
          </cell>
          <cell r="I159">
            <v>5943615.3300000001</v>
          </cell>
          <cell r="N159">
            <v>8317000</v>
          </cell>
          <cell r="O159">
            <v>840000</v>
          </cell>
          <cell r="P159">
            <v>0</v>
          </cell>
          <cell r="Q159">
            <v>0</v>
          </cell>
          <cell r="R159">
            <v>0</v>
          </cell>
          <cell r="S159">
            <v>9157000</v>
          </cell>
          <cell r="T159">
            <v>12030194.83</v>
          </cell>
          <cell r="U159">
            <v>66375</v>
          </cell>
          <cell r="V159">
            <v>848397.11</v>
          </cell>
          <cell r="W159">
            <v>914772.11</v>
          </cell>
          <cell r="X159">
            <v>-4890925.55</v>
          </cell>
          <cell r="Y159">
            <v>0</v>
          </cell>
          <cell r="Z159">
            <v>114026.02</v>
          </cell>
          <cell r="AA159">
            <v>-4776899.53</v>
          </cell>
          <cell r="AB159">
            <v>3213696.54</v>
          </cell>
          <cell r="AC159">
            <v>0</v>
          </cell>
          <cell r="AF159">
            <v>4039598.76</v>
          </cell>
        </row>
        <row r="160">
          <cell r="C160">
            <v>832000</v>
          </cell>
          <cell r="D160" t="str">
            <v>460966</v>
          </cell>
          <cell r="E160">
            <v>418554.13</v>
          </cell>
          <cell r="F160">
            <v>413445.87</v>
          </cell>
          <cell r="I160">
            <v>75202.11</v>
          </cell>
          <cell r="N160">
            <v>832000</v>
          </cell>
          <cell r="O160">
            <v>896000</v>
          </cell>
          <cell r="P160">
            <v>0</v>
          </cell>
          <cell r="Q160">
            <v>0</v>
          </cell>
          <cell r="R160">
            <v>0</v>
          </cell>
          <cell r="S160">
            <v>1728000</v>
          </cell>
          <cell r="T160">
            <v>1277957.52</v>
          </cell>
          <cell r="U160">
            <v>0</v>
          </cell>
          <cell r="V160">
            <v>71651.89</v>
          </cell>
          <cell r="W160">
            <v>71651.89</v>
          </cell>
          <cell r="X160">
            <v>-266604.77</v>
          </cell>
          <cell r="Y160">
            <v>0</v>
          </cell>
          <cell r="Z160">
            <v>-0.81</v>
          </cell>
          <cell r="AA160">
            <v>-266605.58</v>
          </cell>
          <cell r="AB160">
            <v>151948.54999999999</v>
          </cell>
          <cell r="AC160">
            <v>0</v>
          </cell>
          <cell r="AF160">
            <v>859403.39</v>
          </cell>
        </row>
        <row r="161">
          <cell r="C161">
            <v>1847000</v>
          </cell>
          <cell r="D161" t="str">
            <v>460968</v>
          </cell>
          <cell r="E161">
            <v>942413.54</v>
          </cell>
          <cell r="F161">
            <v>904586.46</v>
          </cell>
          <cell r="I161">
            <v>141861.9</v>
          </cell>
          <cell r="N161">
            <v>1847000</v>
          </cell>
          <cell r="O161">
            <v>5150000</v>
          </cell>
          <cell r="P161">
            <v>0</v>
          </cell>
          <cell r="Q161">
            <v>0</v>
          </cell>
          <cell r="R161">
            <v>0</v>
          </cell>
          <cell r="S161">
            <v>6997000</v>
          </cell>
          <cell r="T161">
            <v>2451240.7400000002</v>
          </cell>
          <cell r="U161">
            <v>0</v>
          </cell>
          <cell r="V161">
            <v>184142.21</v>
          </cell>
          <cell r="W161">
            <v>184142.21</v>
          </cell>
          <cell r="X161">
            <v>-149477.38</v>
          </cell>
          <cell r="Y161">
            <v>0</v>
          </cell>
          <cell r="Z161">
            <v>1082693.3799999999</v>
          </cell>
          <cell r="AA161">
            <v>933215.99999999988</v>
          </cell>
          <cell r="AB161">
            <v>1875629.54</v>
          </cell>
          <cell r="AC161">
            <v>0</v>
          </cell>
          <cell r="AF161">
            <v>1508827.2000000002</v>
          </cell>
        </row>
        <row r="162">
          <cell r="C162">
            <v>3700000</v>
          </cell>
          <cell r="D162" t="str">
            <v>460970</v>
          </cell>
          <cell r="E162">
            <v>2057642.3400000003</v>
          </cell>
          <cell r="F162">
            <v>1642357.6599999997</v>
          </cell>
          <cell r="I162">
            <v>-143.70000000000002</v>
          </cell>
          <cell r="N162">
            <v>3700000</v>
          </cell>
          <cell r="O162">
            <v>850000</v>
          </cell>
          <cell r="P162">
            <v>0</v>
          </cell>
          <cell r="Q162">
            <v>0</v>
          </cell>
          <cell r="R162">
            <v>0</v>
          </cell>
          <cell r="S162">
            <v>4550000</v>
          </cell>
          <cell r="T162">
            <v>5254258.29</v>
          </cell>
          <cell r="U162">
            <v>0</v>
          </cell>
          <cell r="V162">
            <v>0</v>
          </cell>
          <cell r="W162">
            <v>0</v>
          </cell>
          <cell r="X162">
            <v>0</v>
          </cell>
          <cell r="Y162">
            <v>0</v>
          </cell>
          <cell r="Z162">
            <v>3555029.43</v>
          </cell>
          <cell r="AA162">
            <v>3555029.43</v>
          </cell>
          <cell r="AB162">
            <v>5612671.7700000005</v>
          </cell>
          <cell r="AC162">
            <v>0</v>
          </cell>
          <cell r="AF162">
            <v>3196615.9499999997</v>
          </cell>
        </row>
        <row r="163">
          <cell r="C163">
            <v>1000000</v>
          </cell>
          <cell r="D163" t="str">
            <v>460972</v>
          </cell>
          <cell r="E163">
            <v>775417.66</v>
          </cell>
          <cell r="F163">
            <v>224582.33999999997</v>
          </cell>
          <cell r="I163">
            <v>502859.54000000004</v>
          </cell>
          <cell r="N163">
            <v>1000000</v>
          </cell>
          <cell r="O163">
            <v>1500000</v>
          </cell>
          <cell r="P163">
            <v>0</v>
          </cell>
          <cell r="Q163">
            <v>0</v>
          </cell>
          <cell r="R163">
            <v>0</v>
          </cell>
          <cell r="S163">
            <v>2500000</v>
          </cell>
          <cell r="T163">
            <v>1205710.49</v>
          </cell>
          <cell r="U163">
            <v>0</v>
          </cell>
          <cell r="V163">
            <v>216184.89</v>
          </cell>
          <cell r="W163">
            <v>216184.89</v>
          </cell>
          <cell r="X163">
            <v>0</v>
          </cell>
          <cell r="Y163">
            <v>0</v>
          </cell>
          <cell r="Z163">
            <v>400029.8</v>
          </cell>
          <cell r="AA163">
            <v>400029.8</v>
          </cell>
          <cell r="AB163">
            <v>1175447.46</v>
          </cell>
          <cell r="AC163">
            <v>0</v>
          </cell>
          <cell r="AF163">
            <v>430292.82999999996</v>
          </cell>
        </row>
        <row r="164">
          <cell r="C164">
            <v>600000</v>
          </cell>
          <cell r="D164" t="str">
            <v>460973</v>
          </cell>
          <cell r="E164">
            <v>79437.600000000006</v>
          </cell>
          <cell r="F164">
            <v>520562.4</v>
          </cell>
          <cell r="I164">
            <v>79437.600000000006</v>
          </cell>
          <cell r="N164">
            <v>600000</v>
          </cell>
          <cell r="O164">
            <v>1200000</v>
          </cell>
          <cell r="P164">
            <v>0</v>
          </cell>
          <cell r="Q164">
            <v>0</v>
          </cell>
          <cell r="R164">
            <v>0</v>
          </cell>
          <cell r="S164">
            <v>1800000</v>
          </cell>
          <cell r="T164">
            <v>79437.600000000006</v>
          </cell>
          <cell r="U164">
            <v>0</v>
          </cell>
          <cell r="V164">
            <v>0</v>
          </cell>
          <cell r="W164">
            <v>0</v>
          </cell>
          <cell r="X164">
            <v>-74646</v>
          </cell>
          <cell r="Y164">
            <v>0</v>
          </cell>
          <cell r="Z164">
            <v>0</v>
          </cell>
          <cell r="AA164">
            <v>-74646</v>
          </cell>
          <cell r="AB164">
            <v>4791.6000000000058</v>
          </cell>
          <cell r="AC164">
            <v>0</v>
          </cell>
          <cell r="AF164">
            <v>0</v>
          </cell>
        </row>
        <row r="165">
          <cell r="C165">
            <v>1000000</v>
          </cell>
          <cell r="D165" t="str">
            <v>460974</v>
          </cell>
          <cell r="E165">
            <v>0</v>
          </cell>
          <cell r="F165">
            <v>1000000</v>
          </cell>
          <cell r="I165">
            <v>0</v>
          </cell>
          <cell r="N165">
            <v>1000000</v>
          </cell>
          <cell r="O165">
            <v>3452000</v>
          </cell>
          <cell r="P165">
            <v>0</v>
          </cell>
          <cell r="Q165">
            <v>0</v>
          </cell>
          <cell r="R165">
            <v>0</v>
          </cell>
          <cell r="S165">
            <v>4452000</v>
          </cell>
          <cell r="T165">
            <v>0</v>
          </cell>
          <cell r="U165">
            <v>0</v>
          </cell>
          <cell r="V165">
            <v>0</v>
          </cell>
          <cell r="W165">
            <v>0</v>
          </cell>
          <cell r="X165">
            <v>0</v>
          </cell>
          <cell r="Y165">
            <v>0</v>
          </cell>
          <cell r="Z165">
            <v>0</v>
          </cell>
          <cell r="AA165">
            <v>0</v>
          </cell>
          <cell r="AB165">
            <v>0</v>
          </cell>
          <cell r="AC165">
            <v>0</v>
          </cell>
          <cell r="AF165">
            <v>0</v>
          </cell>
        </row>
        <row r="166">
          <cell r="C166">
            <v>8979000</v>
          </cell>
          <cell r="D166" t="str">
            <v>A_SYSTEMS_002</v>
          </cell>
          <cell r="E166">
            <v>4273465.2700000005</v>
          </cell>
          <cell r="F166">
            <v>4705534.7299999995</v>
          </cell>
          <cell r="I166">
            <v>799217.45000000007</v>
          </cell>
          <cell r="N166">
            <v>8979000</v>
          </cell>
          <cell r="O166">
            <v>13048000</v>
          </cell>
          <cell r="P166">
            <v>0</v>
          </cell>
          <cell r="Q166">
            <v>0</v>
          </cell>
          <cell r="R166">
            <v>0</v>
          </cell>
          <cell r="S166">
            <v>22027000</v>
          </cell>
          <cell r="T166">
            <v>10268604.640000001</v>
          </cell>
          <cell r="U166">
            <v>0</v>
          </cell>
          <cell r="V166">
            <v>471978.99</v>
          </cell>
          <cell r="W166">
            <v>471978.99</v>
          </cell>
          <cell r="X166">
            <v>-490728.15</v>
          </cell>
          <cell r="Y166">
            <v>0</v>
          </cell>
          <cell r="Z166">
            <v>5037751.8</v>
          </cell>
          <cell r="AA166">
            <v>4547023.6499999994</v>
          </cell>
          <cell r="AB166">
            <v>8820488.9199999999</v>
          </cell>
          <cell r="AC166">
            <v>0</v>
          </cell>
          <cell r="AF166">
            <v>5995139.3700000001</v>
          </cell>
        </row>
        <row r="167">
          <cell r="C167">
            <v>520000</v>
          </cell>
          <cell r="D167" t="str">
            <v>460952</v>
          </cell>
          <cell r="E167">
            <v>478841.14</v>
          </cell>
          <cell r="F167">
            <v>41158.859999999986</v>
          </cell>
          <cell r="I167">
            <v>311688.05</v>
          </cell>
          <cell r="N167">
            <v>520000</v>
          </cell>
          <cell r="O167">
            <v>560000</v>
          </cell>
          <cell r="P167">
            <v>0</v>
          </cell>
          <cell r="Q167">
            <v>0</v>
          </cell>
          <cell r="R167">
            <v>0</v>
          </cell>
          <cell r="S167">
            <v>1080000</v>
          </cell>
          <cell r="T167">
            <v>731283.68</v>
          </cell>
          <cell r="U167">
            <v>0</v>
          </cell>
          <cell r="V167">
            <v>0</v>
          </cell>
          <cell r="W167">
            <v>0</v>
          </cell>
          <cell r="X167">
            <v>-442618.33</v>
          </cell>
          <cell r="Y167">
            <v>0</v>
          </cell>
          <cell r="Z167">
            <v>0</v>
          </cell>
          <cell r="AA167">
            <v>-442618.33</v>
          </cell>
          <cell r="AB167">
            <v>36222.81</v>
          </cell>
          <cell r="AC167">
            <v>0</v>
          </cell>
          <cell r="AF167">
            <v>252442.54000000004</v>
          </cell>
        </row>
        <row r="168">
          <cell r="C168">
            <v>354000</v>
          </cell>
          <cell r="D168" t="str">
            <v>460954</v>
          </cell>
          <cell r="E168">
            <v>253028.8</v>
          </cell>
          <cell r="F168">
            <v>100971.20000000001</v>
          </cell>
          <cell r="I168">
            <v>55900.39</v>
          </cell>
          <cell r="N168">
            <v>354000</v>
          </cell>
          <cell r="O168">
            <v>112000</v>
          </cell>
          <cell r="P168">
            <v>0</v>
          </cell>
          <cell r="Q168">
            <v>0</v>
          </cell>
          <cell r="R168">
            <v>0</v>
          </cell>
          <cell r="S168">
            <v>466000</v>
          </cell>
          <cell r="T168">
            <v>472476.72000000003</v>
          </cell>
          <cell r="U168">
            <v>0</v>
          </cell>
          <cell r="V168">
            <v>95314.75</v>
          </cell>
          <cell r="W168">
            <v>95314.75</v>
          </cell>
          <cell r="X168">
            <v>-237060</v>
          </cell>
          <cell r="Y168">
            <v>0</v>
          </cell>
          <cell r="Z168">
            <v>0</v>
          </cell>
          <cell r="AA168">
            <v>-237060</v>
          </cell>
          <cell r="AB168">
            <v>15968.799999999988</v>
          </cell>
          <cell r="AC168">
            <v>0</v>
          </cell>
          <cell r="AF168">
            <v>219447.92000000004</v>
          </cell>
        </row>
        <row r="169">
          <cell r="C169">
            <v>83000</v>
          </cell>
          <cell r="D169" t="str">
            <v>460956</v>
          </cell>
          <cell r="E169">
            <v>77066.86</v>
          </cell>
          <cell r="F169">
            <v>5933.1399999999994</v>
          </cell>
          <cell r="I169">
            <v>-1120.67</v>
          </cell>
          <cell r="N169">
            <v>83000</v>
          </cell>
          <cell r="O169">
            <v>90000</v>
          </cell>
          <cell r="P169">
            <v>0</v>
          </cell>
          <cell r="Q169">
            <v>0</v>
          </cell>
          <cell r="R169">
            <v>0</v>
          </cell>
          <cell r="S169">
            <v>173000</v>
          </cell>
          <cell r="T169">
            <v>128509.25</v>
          </cell>
          <cell r="U169">
            <v>630</v>
          </cell>
          <cell r="V169">
            <v>9761.31</v>
          </cell>
          <cell r="W169">
            <v>10391.31</v>
          </cell>
          <cell r="X169">
            <v>-69763.260000000009</v>
          </cell>
          <cell r="Y169">
            <v>0</v>
          </cell>
          <cell r="Z169">
            <v>0</v>
          </cell>
          <cell r="AA169">
            <v>-69763.260000000009</v>
          </cell>
          <cell r="AB169">
            <v>7303.5999999999913</v>
          </cell>
          <cell r="AC169">
            <v>0</v>
          </cell>
          <cell r="AF169">
            <v>51442.39</v>
          </cell>
        </row>
        <row r="170">
          <cell r="C170">
            <v>2315000</v>
          </cell>
          <cell r="D170" t="str">
            <v>460958</v>
          </cell>
          <cell r="E170">
            <v>1746461.8499999999</v>
          </cell>
          <cell r="F170">
            <v>568538.15000000014</v>
          </cell>
          <cell r="I170">
            <v>598381.76</v>
          </cell>
          <cell r="N170">
            <v>2315000</v>
          </cell>
          <cell r="O170">
            <v>10568000</v>
          </cell>
          <cell r="P170">
            <v>0</v>
          </cell>
          <cell r="Q170">
            <v>0</v>
          </cell>
          <cell r="R170">
            <v>0</v>
          </cell>
          <cell r="S170">
            <v>12883000</v>
          </cell>
          <cell r="T170">
            <v>2339269.79</v>
          </cell>
          <cell r="U170">
            <v>0</v>
          </cell>
          <cell r="V170">
            <v>3828786.69</v>
          </cell>
          <cell r="W170">
            <v>3828786.69</v>
          </cell>
          <cell r="X170">
            <v>0</v>
          </cell>
          <cell r="Y170">
            <v>0</v>
          </cell>
          <cell r="Z170">
            <v>0</v>
          </cell>
          <cell r="AA170">
            <v>0</v>
          </cell>
          <cell r="AB170">
            <v>1746461.8499999999</v>
          </cell>
          <cell r="AC170">
            <v>0</v>
          </cell>
          <cell r="AF170">
            <v>592807.94000000018</v>
          </cell>
        </row>
        <row r="171">
          <cell r="C171">
            <v>567000</v>
          </cell>
          <cell r="D171" t="str">
            <v>460962</v>
          </cell>
          <cell r="E171">
            <v>204762.75</v>
          </cell>
          <cell r="F171">
            <v>362237.25</v>
          </cell>
          <cell r="I171">
            <v>132902.98000000001</v>
          </cell>
          <cell r="N171">
            <v>567000</v>
          </cell>
          <cell r="O171">
            <v>467000</v>
          </cell>
          <cell r="P171">
            <v>0</v>
          </cell>
          <cell r="Q171">
            <v>0</v>
          </cell>
          <cell r="R171">
            <v>0</v>
          </cell>
          <cell r="S171">
            <v>1034000</v>
          </cell>
          <cell r="T171">
            <v>499759.9</v>
          </cell>
          <cell r="U171">
            <v>0</v>
          </cell>
          <cell r="V171">
            <v>40392.120000000003</v>
          </cell>
          <cell r="W171">
            <v>40392.120000000003</v>
          </cell>
          <cell r="X171">
            <v>-160110.41</v>
          </cell>
          <cell r="Y171">
            <v>0</v>
          </cell>
          <cell r="Z171">
            <v>0</v>
          </cell>
          <cell r="AA171">
            <v>-160110.41</v>
          </cell>
          <cell r="AB171">
            <v>44652.34</v>
          </cell>
          <cell r="AC171">
            <v>0</v>
          </cell>
          <cell r="AF171">
            <v>294997.15000000002</v>
          </cell>
        </row>
        <row r="172">
          <cell r="C172">
            <v>0</v>
          </cell>
          <cell r="D172" t="str">
            <v>460965</v>
          </cell>
          <cell r="E172">
            <v>0</v>
          </cell>
          <cell r="F172">
            <v>0</v>
          </cell>
          <cell r="I172">
            <v>-3040553.96</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F172">
            <v>0</v>
          </cell>
        </row>
        <row r="173">
          <cell r="C173">
            <v>3839000</v>
          </cell>
          <cell r="D173" t="str">
            <v>A_EQUPMENT_OTHER_001</v>
          </cell>
          <cell r="E173">
            <v>2760161.4000000004</v>
          </cell>
          <cell r="F173">
            <v>1078838.5999999996</v>
          </cell>
          <cell r="I173">
            <v>-1942801.4499999995</v>
          </cell>
          <cell r="N173">
            <v>3839000</v>
          </cell>
          <cell r="O173">
            <v>11797000</v>
          </cell>
          <cell r="P173">
            <v>0</v>
          </cell>
          <cell r="Q173">
            <v>0</v>
          </cell>
          <cell r="R173">
            <v>0</v>
          </cell>
          <cell r="S173">
            <v>15636000</v>
          </cell>
          <cell r="T173">
            <v>4171299.3400000003</v>
          </cell>
          <cell r="U173">
            <v>630</v>
          </cell>
          <cell r="V173">
            <v>3974254.87</v>
          </cell>
          <cell r="W173">
            <v>3974884.87</v>
          </cell>
          <cell r="X173">
            <v>-909551.99999999988</v>
          </cell>
          <cell r="Y173">
            <v>0</v>
          </cell>
          <cell r="Z173">
            <v>0</v>
          </cell>
          <cell r="AA173">
            <v>-909551.99999999988</v>
          </cell>
          <cell r="AB173">
            <v>1850609.4000000004</v>
          </cell>
          <cell r="AC173">
            <v>0</v>
          </cell>
          <cell r="AF173">
            <v>1411137.94</v>
          </cell>
        </row>
        <row r="174">
          <cell r="C174">
            <v>0</v>
          </cell>
          <cell r="D174" t="str">
            <v>460990</v>
          </cell>
          <cell r="E174">
            <v>0</v>
          </cell>
          <cell r="F174">
            <v>0</v>
          </cell>
          <cell r="I174">
            <v>0</v>
          </cell>
          <cell r="N174">
            <v>0</v>
          </cell>
          <cell r="O174">
            <v>0</v>
          </cell>
          <cell r="P174">
            <v>0</v>
          </cell>
          <cell r="Q174">
            <v>0</v>
          </cell>
          <cell r="R174">
            <v>0</v>
          </cell>
          <cell r="S174">
            <v>0</v>
          </cell>
          <cell r="T174">
            <v>0</v>
          </cell>
          <cell r="U174">
            <v>0</v>
          </cell>
          <cell r="V174">
            <v>0</v>
          </cell>
          <cell r="W174">
            <v>0</v>
          </cell>
          <cell r="X174">
            <v>0</v>
          </cell>
          <cell r="Y174">
            <v>0</v>
          </cell>
          <cell r="Z174">
            <v>2107554.48</v>
          </cell>
          <cell r="AA174">
            <v>2107554.48</v>
          </cell>
          <cell r="AB174">
            <v>2107554.48</v>
          </cell>
          <cell r="AC174">
            <v>7229144.568</v>
          </cell>
          <cell r="AF174">
            <v>0</v>
          </cell>
        </row>
        <row r="175">
          <cell r="C175">
            <v>21135000</v>
          </cell>
          <cell r="D175" t="str">
            <v>A_P899</v>
          </cell>
          <cell r="E175">
            <v>15024222.740000002</v>
          </cell>
          <cell r="F175">
            <v>6110777.2599999979</v>
          </cell>
          <cell r="I175">
            <v>4800031.33</v>
          </cell>
          <cell r="N175">
            <v>21135000</v>
          </cell>
          <cell r="O175">
            <v>25685000</v>
          </cell>
          <cell r="P175">
            <v>0</v>
          </cell>
          <cell r="Q175">
            <v>0</v>
          </cell>
          <cell r="R175">
            <v>0</v>
          </cell>
          <cell r="S175">
            <v>46820000</v>
          </cell>
          <cell r="T175">
            <v>26470098.809999999</v>
          </cell>
          <cell r="U175">
            <v>67005</v>
          </cell>
          <cell r="V175">
            <v>5294630.97</v>
          </cell>
          <cell r="W175">
            <v>5361635.97</v>
          </cell>
          <cell r="X175">
            <v>-6291205.6999999993</v>
          </cell>
          <cell r="Y175">
            <v>0</v>
          </cell>
          <cell r="Z175">
            <v>7259332.3000000007</v>
          </cell>
          <cell r="AA175">
            <v>968126.60000000149</v>
          </cell>
          <cell r="AB175">
            <v>15992349.340000004</v>
          </cell>
          <cell r="AC175">
            <v>7229144.568</v>
          </cell>
          <cell r="AF175">
            <v>11445876.069999997</v>
          </cell>
        </row>
        <row r="176">
          <cell r="C176">
            <v>21135000</v>
          </cell>
          <cell r="D176" t="str">
            <v>A_C_COMMON_ASSSETS</v>
          </cell>
          <cell r="E176">
            <v>15024222.740000002</v>
          </cell>
          <cell r="F176">
            <v>6110777.2599999979</v>
          </cell>
          <cell r="I176">
            <v>4800031.33</v>
          </cell>
          <cell r="N176">
            <v>21135000</v>
          </cell>
          <cell r="O176">
            <v>25685000</v>
          </cell>
          <cell r="P176">
            <v>0</v>
          </cell>
          <cell r="Q176">
            <v>0</v>
          </cell>
          <cell r="R176">
            <v>0</v>
          </cell>
          <cell r="S176">
            <v>46820000</v>
          </cell>
          <cell r="T176">
            <v>26470098.809999999</v>
          </cell>
          <cell r="U176">
            <v>67005</v>
          </cell>
          <cell r="V176">
            <v>5294630.97</v>
          </cell>
          <cell r="W176">
            <v>5361635.97</v>
          </cell>
          <cell r="X176">
            <v>-6291205.6999999993</v>
          </cell>
          <cell r="Y176">
            <v>0</v>
          </cell>
          <cell r="Z176">
            <v>7259332.3000000007</v>
          </cell>
          <cell r="AA176">
            <v>968126.60000000149</v>
          </cell>
          <cell r="AB176">
            <v>15992349.340000004</v>
          </cell>
          <cell r="AC176">
            <v>7229144.568</v>
          </cell>
          <cell r="AF176">
            <v>11445876.069999997</v>
          </cell>
        </row>
        <row r="177">
          <cell r="C177">
            <v>21135000</v>
          </cell>
          <cell r="D177" t="str">
            <v>A_COMMON_ASSETS</v>
          </cell>
          <cell r="E177">
            <v>15024222.740000002</v>
          </cell>
          <cell r="F177">
            <v>6110777.2599999979</v>
          </cell>
          <cell r="I177">
            <v>4800031.33</v>
          </cell>
          <cell r="N177">
            <v>21135000</v>
          </cell>
          <cell r="O177">
            <v>25685000</v>
          </cell>
          <cell r="P177">
            <v>0</v>
          </cell>
          <cell r="Q177">
            <v>0</v>
          </cell>
          <cell r="R177">
            <v>0</v>
          </cell>
          <cell r="S177">
            <v>46820000</v>
          </cell>
          <cell r="T177">
            <v>26470098.809999999</v>
          </cell>
          <cell r="U177">
            <v>67005</v>
          </cell>
          <cell r="V177">
            <v>5294630.97</v>
          </cell>
          <cell r="W177">
            <v>5361635.97</v>
          </cell>
          <cell r="X177">
            <v>-6291205.6999999993</v>
          </cell>
          <cell r="Y177">
            <v>0</v>
          </cell>
          <cell r="Z177">
            <v>7259332.3000000007</v>
          </cell>
          <cell r="AA177">
            <v>968126.60000000149</v>
          </cell>
          <cell r="AB177">
            <v>15992349.340000004</v>
          </cell>
          <cell r="AC177">
            <v>7229144.568</v>
          </cell>
          <cell r="AF177">
            <v>11445876.069999997</v>
          </cell>
        </row>
        <row r="178">
          <cell r="C178">
            <v>0</v>
          </cell>
          <cell r="D178" t="str">
            <v>453380</v>
          </cell>
          <cell r="E178">
            <v>-200.01</v>
          </cell>
          <cell r="F178">
            <v>200.01</v>
          </cell>
          <cell r="I178">
            <v>-200.01</v>
          </cell>
          <cell r="N178">
            <v>0</v>
          </cell>
          <cell r="O178">
            <v>0</v>
          </cell>
          <cell r="P178">
            <v>0</v>
          </cell>
          <cell r="Q178">
            <v>0</v>
          </cell>
          <cell r="R178">
            <v>0</v>
          </cell>
          <cell r="S178">
            <v>0</v>
          </cell>
          <cell r="T178">
            <v>-200.01</v>
          </cell>
          <cell r="U178">
            <v>0</v>
          </cell>
          <cell r="V178">
            <v>290989.49</v>
          </cell>
          <cell r="W178">
            <v>290989.49</v>
          </cell>
          <cell r="X178">
            <v>0</v>
          </cell>
          <cell r="Y178">
            <v>0</v>
          </cell>
          <cell r="Z178">
            <v>0</v>
          </cell>
          <cell r="AA178">
            <v>0</v>
          </cell>
          <cell r="AB178">
            <v>-200.01</v>
          </cell>
          <cell r="AC178">
            <v>0</v>
          </cell>
          <cell r="AF178">
            <v>0</v>
          </cell>
        </row>
        <row r="179">
          <cell r="C179">
            <v>1516000</v>
          </cell>
          <cell r="D179" t="str">
            <v>453390</v>
          </cell>
          <cell r="E179">
            <v>78414.3</v>
          </cell>
          <cell r="F179">
            <v>1437585.7</v>
          </cell>
          <cell r="I179">
            <v>63374.65</v>
          </cell>
          <cell r="N179">
            <v>1516000</v>
          </cell>
          <cell r="O179">
            <v>1069000</v>
          </cell>
          <cell r="P179">
            <v>0</v>
          </cell>
          <cell r="Q179">
            <v>0</v>
          </cell>
          <cell r="R179">
            <v>0</v>
          </cell>
          <cell r="S179">
            <v>2585000</v>
          </cell>
          <cell r="T179">
            <v>640809.29</v>
          </cell>
          <cell r="U179">
            <v>0</v>
          </cell>
          <cell r="V179">
            <v>70982.180000000008</v>
          </cell>
          <cell r="W179">
            <v>70982.180000000008</v>
          </cell>
          <cell r="X179">
            <v>-51911.8</v>
          </cell>
          <cell r="Y179">
            <v>0</v>
          </cell>
          <cell r="Z179">
            <v>51815.92</v>
          </cell>
          <cell r="AA179">
            <v>-95.880000000004657</v>
          </cell>
          <cell r="AB179">
            <v>78318.42</v>
          </cell>
          <cell r="AC179">
            <v>0</v>
          </cell>
          <cell r="AF179">
            <v>562394.99</v>
          </cell>
        </row>
        <row r="180">
          <cell r="C180">
            <v>1050000</v>
          </cell>
          <cell r="D180" t="str">
            <v>453410</v>
          </cell>
          <cell r="E180">
            <v>-99929.410000000018</v>
          </cell>
          <cell r="F180">
            <v>1149929.4099999999</v>
          </cell>
          <cell r="I180">
            <v>-187231.18</v>
          </cell>
          <cell r="N180">
            <v>1050000</v>
          </cell>
          <cell r="O180">
            <v>59000</v>
          </cell>
          <cell r="P180">
            <v>0</v>
          </cell>
          <cell r="Q180">
            <v>0</v>
          </cell>
          <cell r="R180">
            <v>0</v>
          </cell>
          <cell r="S180">
            <v>1109000</v>
          </cell>
          <cell r="T180">
            <v>1241121.47</v>
          </cell>
          <cell r="U180">
            <v>0</v>
          </cell>
          <cell r="V180">
            <v>3500007.86</v>
          </cell>
          <cell r="W180">
            <v>3500007.86</v>
          </cell>
          <cell r="X180">
            <v>-96055.41</v>
          </cell>
          <cell r="Y180">
            <v>0</v>
          </cell>
          <cell r="Z180">
            <v>0.1</v>
          </cell>
          <cell r="AA180">
            <v>-96055.31</v>
          </cell>
          <cell r="AB180">
            <v>-195984.72000000003</v>
          </cell>
          <cell r="AC180">
            <v>0</v>
          </cell>
          <cell r="AF180">
            <v>1341050.8799999999</v>
          </cell>
        </row>
        <row r="181">
          <cell r="C181">
            <v>0</v>
          </cell>
          <cell r="D181" t="str">
            <v>453412</v>
          </cell>
          <cell r="E181">
            <v>77626.759999999995</v>
          </cell>
          <cell r="F181">
            <v>-77626.759999999995</v>
          </cell>
          <cell r="I181">
            <v>-8.41</v>
          </cell>
          <cell r="N181">
            <v>0</v>
          </cell>
          <cell r="O181">
            <v>6732000</v>
          </cell>
          <cell r="P181">
            <v>0</v>
          </cell>
          <cell r="Q181">
            <v>0</v>
          </cell>
          <cell r="R181">
            <v>0</v>
          </cell>
          <cell r="S181">
            <v>6732000</v>
          </cell>
          <cell r="T181">
            <v>1299224.97</v>
          </cell>
          <cell r="U181">
            <v>0</v>
          </cell>
          <cell r="V181">
            <v>4088.21</v>
          </cell>
          <cell r="W181">
            <v>4088.21</v>
          </cell>
          <cell r="X181">
            <v>0</v>
          </cell>
          <cell r="Y181">
            <v>0</v>
          </cell>
          <cell r="Z181">
            <v>1136544.07</v>
          </cell>
          <cell r="AA181">
            <v>1136544.07</v>
          </cell>
          <cell r="AB181">
            <v>1214170.83</v>
          </cell>
          <cell r="AC181">
            <v>0</v>
          </cell>
          <cell r="AF181">
            <v>1221598.21</v>
          </cell>
        </row>
        <row r="182">
          <cell r="C182">
            <v>485000</v>
          </cell>
          <cell r="D182" t="str">
            <v>453414</v>
          </cell>
          <cell r="E182">
            <v>370677.98</v>
          </cell>
          <cell r="F182">
            <v>114322.02000000002</v>
          </cell>
          <cell r="I182">
            <v>370677.98</v>
          </cell>
          <cell r="N182">
            <v>485000</v>
          </cell>
          <cell r="O182">
            <v>4000000</v>
          </cell>
          <cell r="P182">
            <v>0</v>
          </cell>
          <cell r="Q182">
            <v>0</v>
          </cell>
          <cell r="R182">
            <v>0</v>
          </cell>
          <cell r="S182">
            <v>4485000</v>
          </cell>
          <cell r="T182">
            <v>370677.98</v>
          </cell>
          <cell r="U182">
            <v>0</v>
          </cell>
          <cell r="V182">
            <v>719773.62</v>
          </cell>
          <cell r="W182">
            <v>719773.62</v>
          </cell>
          <cell r="X182">
            <v>0</v>
          </cell>
          <cell r="Y182">
            <v>0</v>
          </cell>
          <cell r="Z182">
            <v>176592.13</v>
          </cell>
          <cell r="AA182">
            <v>176592.13</v>
          </cell>
          <cell r="AB182">
            <v>547270.11</v>
          </cell>
          <cell r="AC182">
            <v>0</v>
          </cell>
          <cell r="AF182">
            <v>0</v>
          </cell>
        </row>
        <row r="183">
          <cell r="C183">
            <v>0</v>
          </cell>
          <cell r="D183" t="str">
            <v>453416</v>
          </cell>
          <cell r="E183">
            <v>0</v>
          </cell>
          <cell r="F183">
            <v>0</v>
          </cell>
          <cell r="I183">
            <v>0</v>
          </cell>
          <cell r="N183">
            <v>0</v>
          </cell>
          <cell r="O183">
            <v>1571000</v>
          </cell>
          <cell r="P183">
            <v>0</v>
          </cell>
          <cell r="Q183">
            <v>0</v>
          </cell>
          <cell r="R183">
            <v>0</v>
          </cell>
          <cell r="S183">
            <v>1571000</v>
          </cell>
          <cell r="T183">
            <v>0</v>
          </cell>
          <cell r="U183">
            <v>0</v>
          </cell>
          <cell r="V183">
            <v>0</v>
          </cell>
          <cell r="W183">
            <v>0</v>
          </cell>
          <cell r="X183">
            <v>0</v>
          </cell>
          <cell r="Y183">
            <v>0</v>
          </cell>
          <cell r="Z183">
            <v>0</v>
          </cell>
          <cell r="AA183">
            <v>0</v>
          </cell>
          <cell r="AB183">
            <v>0</v>
          </cell>
          <cell r="AC183">
            <v>0</v>
          </cell>
          <cell r="AF183">
            <v>0</v>
          </cell>
        </row>
        <row r="184">
          <cell r="C184">
            <v>1527000</v>
          </cell>
          <cell r="D184" t="str">
            <v>453420</v>
          </cell>
          <cell r="E184">
            <v>917005.47000000009</v>
          </cell>
          <cell r="F184">
            <v>609994.52999999991</v>
          </cell>
          <cell r="I184">
            <v>429445.19</v>
          </cell>
          <cell r="N184">
            <v>1527000</v>
          </cell>
          <cell r="O184">
            <v>2852000</v>
          </cell>
          <cell r="P184">
            <v>0</v>
          </cell>
          <cell r="Q184">
            <v>0</v>
          </cell>
          <cell r="R184">
            <v>0</v>
          </cell>
          <cell r="S184">
            <v>4379000</v>
          </cell>
          <cell r="T184">
            <v>1453270.3599999999</v>
          </cell>
          <cell r="U184">
            <v>0</v>
          </cell>
          <cell r="V184">
            <v>733084.73</v>
          </cell>
          <cell r="W184">
            <v>733084.73</v>
          </cell>
          <cell r="X184">
            <v>-221350.89</v>
          </cell>
          <cell r="Y184">
            <v>0</v>
          </cell>
          <cell r="Z184">
            <v>129509.38</v>
          </cell>
          <cell r="AA184">
            <v>-91841.510000000009</v>
          </cell>
          <cell r="AB184">
            <v>825163.96000000008</v>
          </cell>
          <cell r="AC184">
            <v>0</v>
          </cell>
          <cell r="AF184">
            <v>536264.88999999978</v>
          </cell>
        </row>
        <row r="185">
          <cell r="C185">
            <v>4578000</v>
          </cell>
          <cell r="D185" t="str">
            <v>A_STRMWTR QUALITY372</v>
          </cell>
          <cell r="E185">
            <v>1343595.09</v>
          </cell>
          <cell r="F185">
            <v>3234404.91</v>
          </cell>
          <cell r="I185">
            <v>676058.21999999986</v>
          </cell>
          <cell r="N185">
            <v>4578000</v>
          </cell>
          <cell r="O185">
            <v>16283000</v>
          </cell>
          <cell r="P185">
            <v>0</v>
          </cell>
          <cell r="Q185">
            <v>0</v>
          </cell>
          <cell r="R185">
            <v>0</v>
          </cell>
          <cell r="S185">
            <v>20861000</v>
          </cell>
          <cell r="T185">
            <v>5004904.0599999996</v>
          </cell>
          <cell r="U185">
            <v>0</v>
          </cell>
          <cell r="V185">
            <v>5318926.09</v>
          </cell>
          <cell r="W185">
            <v>5318926.09</v>
          </cell>
          <cell r="X185">
            <v>-369318.10000000003</v>
          </cell>
          <cell r="Y185">
            <v>0</v>
          </cell>
          <cell r="Z185">
            <v>1494461.6</v>
          </cell>
          <cell r="AA185">
            <v>1125143.5</v>
          </cell>
          <cell r="AB185">
            <v>2468738.59</v>
          </cell>
          <cell r="AC185">
            <v>0</v>
          </cell>
          <cell r="AF185">
            <v>3661308.9699999997</v>
          </cell>
        </row>
        <row r="186">
          <cell r="C186">
            <v>0</v>
          </cell>
          <cell r="D186" t="str">
            <v>453406</v>
          </cell>
          <cell r="E186">
            <v>0</v>
          </cell>
          <cell r="F186">
            <v>0</v>
          </cell>
          <cell r="I186">
            <v>0</v>
          </cell>
          <cell r="N186">
            <v>0</v>
          </cell>
          <cell r="O186">
            <v>0</v>
          </cell>
          <cell r="P186">
            <v>0</v>
          </cell>
          <cell r="Q186">
            <v>0</v>
          </cell>
          <cell r="R186">
            <v>0</v>
          </cell>
          <cell r="S186">
            <v>0</v>
          </cell>
          <cell r="T186">
            <v>1542.78</v>
          </cell>
          <cell r="U186">
            <v>0</v>
          </cell>
          <cell r="V186">
            <v>98155.21</v>
          </cell>
          <cell r="W186">
            <v>98155.21</v>
          </cell>
          <cell r="X186">
            <v>0</v>
          </cell>
          <cell r="Y186">
            <v>0</v>
          </cell>
          <cell r="Z186">
            <v>0</v>
          </cell>
          <cell r="AA186">
            <v>0</v>
          </cell>
          <cell r="AB186">
            <v>0</v>
          </cell>
          <cell r="AC186">
            <v>0</v>
          </cell>
          <cell r="AF186">
            <v>1542.78</v>
          </cell>
        </row>
        <row r="187">
          <cell r="C187">
            <v>400000</v>
          </cell>
          <cell r="D187" t="str">
            <v>454050</v>
          </cell>
          <cell r="E187">
            <v>302321.84999999998</v>
          </cell>
          <cell r="F187">
            <v>97678.150000000023</v>
          </cell>
          <cell r="I187">
            <v>257419.25</v>
          </cell>
          <cell r="N187">
            <v>400000</v>
          </cell>
          <cell r="O187">
            <v>324000</v>
          </cell>
          <cell r="P187">
            <v>0</v>
          </cell>
          <cell r="Q187">
            <v>0</v>
          </cell>
          <cell r="R187">
            <v>0</v>
          </cell>
          <cell r="S187">
            <v>724000</v>
          </cell>
          <cell r="T187">
            <v>585685.78</v>
          </cell>
          <cell r="U187">
            <v>0</v>
          </cell>
          <cell r="V187">
            <v>950225.07000000007</v>
          </cell>
          <cell r="W187">
            <v>950225.07000000007</v>
          </cell>
          <cell r="X187">
            <v>0</v>
          </cell>
          <cell r="Y187">
            <v>0</v>
          </cell>
          <cell r="Z187">
            <v>0</v>
          </cell>
          <cell r="AA187">
            <v>0</v>
          </cell>
          <cell r="AB187">
            <v>302321.84999999998</v>
          </cell>
          <cell r="AC187">
            <v>0</v>
          </cell>
          <cell r="AF187">
            <v>283363.93000000005</v>
          </cell>
        </row>
        <row r="188">
          <cell r="C188">
            <v>0</v>
          </cell>
          <cell r="D188" t="str">
            <v>454055</v>
          </cell>
          <cell r="E188">
            <v>0</v>
          </cell>
          <cell r="F188">
            <v>0</v>
          </cell>
          <cell r="I188">
            <v>0</v>
          </cell>
          <cell r="N188">
            <v>0</v>
          </cell>
          <cell r="O188">
            <v>0</v>
          </cell>
          <cell r="P188">
            <v>0</v>
          </cell>
          <cell r="Q188">
            <v>0</v>
          </cell>
          <cell r="R188">
            <v>0</v>
          </cell>
          <cell r="S188">
            <v>0</v>
          </cell>
          <cell r="T188">
            <v>0</v>
          </cell>
          <cell r="U188">
            <v>0</v>
          </cell>
          <cell r="V188">
            <v>0</v>
          </cell>
          <cell r="W188">
            <v>0</v>
          </cell>
          <cell r="X188">
            <v>0</v>
          </cell>
          <cell r="Y188">
            <v>0</v>
          </cell>
          <cell r="Z188">
            <v>869308.45000000007</v>
          </cell>
          <cell r="AA188">
            <v>869308.45000000007</v>
          </cell>
          <cell r="AB188">
            <v>869308.45000000007</v>
          </cell>
          <cell r="AC188">
            <v>0</v>
          </cell>
          <cell r="AF188">
            <v>0</v>
          </cell>
        </row>
        <row r="189">
          <cell r="C189">
            <v>150000</v>
          </cell>
          <cell r="D189" t="str">
            <v>454411</v>
          </cell>
          <cell r="E189">
            <v>457586.45</v>
          </cell>
          <cell r="F189">
            <v>-307586.45</v>
          </cell>
          <cell r="I189">
            <v>424753.22000000003</v>
          </cell>
          <cell r="N189">
            <v>150000</v>
          </cell>
          <cell r="O189">
            <v>0</v>
          </cell>
          <cell r="P189">
            <v>0</v>
          </cell>
          <cell r="Q189">
            <v>0</v>
          </cell>
          <cell r="R189">
            <v>0</v>
          </cell>
          <cell r="S189">
            <v>150000</v>
          </cell>
          <cell r="T189">
            <v>577794.32000000007</v>
          </cell>
          <cell r="U189">
            <v>0</v>
          </cell>
          <cell r="V189">
            <v>283622.01</v>
          </cell>
          <cell r="W189">
            <v>283622.01</v>
          </cell>
          <cell r="X189">
            <v>-56276.090000000004</v>
          </cell>
          <cell r="Y189">
            <v>0</v>
          </cell>
          <cell r="Z189">
            <v>0</v>
          </cell>
          <cell r="AA189">
            <v>-56276.090000000004</v>
          </cell>
          <cell r="AB189">
            <v>401310.36</v>
          </cell>
          <cell r="AC189">
            <v>0</v>
          </cell>
          <cell r="AF189">
            <v>120207.87000000005</v>
          </cell>
        </row>
        <row r="190">
          <cell r="C190">
            <v>38000</v>
          </cell>
          <cell r="D190" t="str">
            <v>454412</v>
          </cell>
          <cell r="E190">
            <v>-750763.13</v>
          </cell>
          <cell r="F190">
            <v>788763.13</v>
          </cell>
          <cell r="I190">
            <v>0</v>
          </cell>
          <cell r="N190">
            <v>38000</v>
          </cell>
          <cell r="O190">
            <v>0</v>
          </cell>
          <cell r="P190">
            <v>0</v>
          </cell>
          <cell r="Q190">
            <v>0</v>
          </cell>
          <cell r="R190">
            <v>0</v>
          </cell>
          <cell r="S190">
            <v>38000</v>
          </cell>
          <cell r="T190">
            <v>-452727.79000000004</v>
          </cell>
          <cell r="U190">
            <v>0</v>
          </cell>
          <cell r="V190">
            <v>150910.53</v>
          </cell>
          <cell r="W190">
            <v>150910.53</v>
          </cell>
          <cell r="X190">
            <v>0</v>
          </cell>
          <cell r="Y190">
            <v>0</v>
          </cell>
          <cell r="Z190">
            <v>0</v>
          </cell>
          <cell r="AA190">
            <v>0</v>
          </cell>
          <cell r="AB190">
            <v>-750763.13</v>
          </cell>
          <cell r="AC190">
            <v>0</v>
          </cell>
          <cell r="AF190">
            <v>298035.33999999997</v>
          </cell>
        </row>
        <row r="191">
          <cell r="C191">
            <v>8109000</v>
          </cell>
          <cell r="D191" t="str">
            <v>454417</v>
          </cell>
          <cell r="E191">
            <v>5979861.8700000001</v>
          </cell>
          <cell r="F191">
            <v>2129138.13</v>
          </cell>
          <cell r="I191">
            <v>537258.88</v>
          </cell>
          <cell r="N191">
            <v>8109000</v>
          </cell>
          <cell r="O191">
            <v>291000</v>
          </cell>
          <cell r="P191">
            <v>0</v>
          </cell>
          <cell r="Q191">
            <v>0</v>
          </cell>
          <cell r="R191">
            <v>0</v>
          </cell>
          <cell r="S191">
            <v>8400000</v>
          </cell>
          <cell r="T191">
            <v>10409070.57</v>
          </cell>
          <cell r="U191">
            <v>0</v>
          </cell>
          <cell r="V191">
            <v>759824.21</v>
          </cell>
          <cell r="W191">
            <v>759824.21</v>
          </cell>
          <cell r="X191">
            <v>-5621192.0700000003</v>
          </cell>
          <cell r="Y191">
            <v>0</v>
          </cell>
          <cell r="Z191">
            <v>0</v>
          </cell>
          <cell r="AA191">
            <v>-5621192.0700000003</v>
          </cell>
          <cell r="AB191">
            <v>358669.79999999981</v>
          </cell>
          <cell r="AC191">
            <v>0</v>
          </cell>
          <cell r="AF191">
            <v>4429208.7</v>
          </cell>
        </row>
        <row r="192">
          <cell r="C192">
            <v>8697000</v>
          </cell>
          <cell r="D192" t="str">
            <v>A_STORMRELIEFPROJ363</v>
          </cell>
          <cell r="E192">
            <v>5989007.04</v>
          </cell>
          <cell r="F192">
            <v>2707992.96</v>
          </cell>
          <cell r="I192">
            <v>1219431.3500000001</v>
          </cell>
          <cell r="N192">
            <v>8697000</v>
          </cell>
          <cell r="O192">
            <v>615000</v>
          </cell>
          <cell r="P192">
            <v>0</v>
          </cell>
          <cell r="Q192">
            <v>0</v>
          </cell>
          <cell r="R192">
            <v>0</v>
          </cell>
          <cell r="S192">
            <v>9312000</v>
          </cell>
          <cell r="T192">
            <v>11121365.66</v>
          </cell>
          <cell r="U192">
            <v>0</v>
          </cell>
          <cell r="V192">
            <v>2242737.0300000003</v>
          </cell>
          <cell r="W192">
            <v>2242737.0300000003</v>
          </cell>
          <cell r="X192">
            <v>-5677468.1600000001</v>
          </cell>
          <cell r="Y192">
            <v>0</v>
          </cell>
          <cell r="Z192">
            <v>869308.45000000007</v>
          </cell>
          <cell r="AA192">
            <v>-4808159.71</v>
          </cell>
          <cell r="AB192">
            <v>1180847.33</v>
          </cell>
          <cell r="AC192">
            <v>0</v>
          </cell>
          <cell r="AF192">
            <v>5132358.62</v>
          </cell>
        </row>
        <row r="193">
          <cell r="C193">
            <v>0</v>
          </cell>
          <cell r="D193" t="str">
            <v>453700</v>
          </cell>
          <cell r="E193">
            <v>24566.9</v>
          </cell>
          <cell r="F193">
            <v>-24566.9</v>
          </cell>
          <cell r="I193">
            <v>11149.9</v>
          </cell>
          <cell r="N193">
            <v>0</v>
          </cell>
          <cell r="O193">
            <v>0</v>
          </cell>
          <cell r="P193">
            <v>0</v>
          </cell>
          <cell r="Q193">
            <v>0</v>
          </cell>
          <cell r="R193">
            <v>0</v>
          </cell>
          <cell r="S193">
            <v>0</v>
          </cell>
          <cell r="T193">
            <v>30371.9</v>
          </cell>
          <cell r="U193">
            <v>0</v>
          </cell>
          <cell r="V193">
            <v>17163.2</v>
          </cell>
          <cell r="W193">
            <v>17163.2</v>
          </cell>
          <cell r="X193">
            <v>-23119.38</v>
          </cell>
          <cell r="Y193">
            <v>0</v>
          </cell>
          <cell r="Z193">
            <v>0</v>
          </cell>
          <cell r="AA193">
            <v>-23119.38</v>
          </cell>
          <cell r="AB193">
            <v>1447.5200000000004</v>
          </cell>
          <cell r="AC193">
            <v>0</v>
          </cell>
          <cell r="AF193">
            <v>5805</v>
          </cell>
        </row>
        <row r="194">
          <cell r="C194">
            <v>0</v>
          </cell>
          <cell r="D194" t="str">
            <v>453710</v>
          </cell>
          <cell r="E194">
            <v>0</v>
          </cell>
          <cell r="F194">
            <v>0</v>
          </cell>
          <cell r="I194">
            <v>0</v>
          </cell>
          <cell r="N194">
            <v>0</v>
          </cell>
          <cell r="O194">
            <v>0</v>
          </cell>
          <cell r="P194">
            <v>0</v>
          </cell>
          <cell r="Q194">
            <v>0</v>
          </cell>
          <cell r="R194">
            <v>0</v>
          </cell>
          <cell r="S194">
            <v>0</v>
          </cell>
          <cell r="T194">
            <v>1834.21</v>
          </cell>
          <cell r="U194">
            <v>0</v>
          </cell>
          <cell r="V194">
            <v>15751.87</v>
          </cell>
          <cell r="W194">
            <v>15751.87</v>
          </cell>
          <cell r="X194">
            <v>0</v>
          </cell>
          <cell r="Y194">
            <v>0</v>
          </cell>
          <cell r="Z194">
            <v>0</v>
          </cell>
          <cell r="AA194">
            <v>0</v>
          </cell>
          <cell r="AB194">
            <v>0</v>
          </cell>
          <cell r="AC194">
            <v>0</v>
          </cell>
          <cell r="AF194">
            <v>1834.21</v>
          </cell>
        </row>
        <row r="195">
          <cell r="C195">
            <v>400000</v>
          </cell>
          <cell r="D195" t="str">
            <v>453810</v>
          </cell>
          <cell r="E195">
            <v>0</v>
          </cell>
          <cell r="F195">
            <v>400000</v>
          </cell>
          <cell r="I195">
            <v>0</v>
          </cell>
          <cell r="N195">
            <v>400000</v>
          </cell>
          <cell r="O195">
            <v>459000</v>
          </cell>
          <cell r="P195">
            <v>0</v>
          </cell>
          <cell r="Q195">
            <v>0</v>
          </cell>
          <cell r="R195">
            <v>0</v>
          </cell>
          <cell r="S195">
            <v>859000</v>
          </cell>
          <cell r="T195">
            <v>0</v>
          </cell>
          <cell r="U195">
            <v>0</v>
          </cell>
          <cell r="V195">
            <v>691060</v>
          </cell>
          <cell r="W195">
            <v>691060</v>
          </cell>
          <cell r="X195">
            <v>0</v>
          </cell>
          <cell r="Y195">
            <v>0</v>
          </cell>
          <cell r="Z195">
            <v>0</v>
          </cell>
          <cell r="AA195">
            <v>0</v>
          </cell>
          <cell r="AB195">
            <v>0</v>
          </cell>
          <cell r="AC195">
            <v>0</v>
          </cell>
          <cell r="AF195">
            <v>0</v>
          </cell>
        </row>
        <row r="196">
          <cell r="C196">
            <v>439000</v>
          </cell>
          <cell r="D196" t="str">
            <v>453870</v>
          </cell>
          <cell r="E196">
            <v>84074.810000000012</v>
          </cell>
          <cell r="F196">
            <v>354925.19</v>
          </cell>
          <cell r="I196">
            <v>-8.870000000000001</v>
          </cell>
          <cell r="N196">
            <v>439000</v>
          </cell>
          <cell r="O196">
            <v>365000</v>
          </cell>
          <cell r="P196">
            <v>0</v>
          </cell>
          <cell r="Q196">
            <v>0</v>
          </cell>
          <cell r="R196">
            <v>0</v>
          </cell>
          <cell r="S196">
            <v>804000</v>
          </cell>
          <cell r="T196">
            <v>618809.48</v>
          </cell>
          <cell r="U196">
            <v>0</v>
          </cell>
          <cell r="V196">
            <v>178775.28</v>
          </cell>
          <cell r="W196">
            <v>178775.28</v>
          </cell>
          <cell r="X196">
            <v>0</v>
          </cell>
          <cell r="Y196">
            <v>0</v>
          </cell>
          <cell r="Z196">
            <v>0</v>
          </cell>
          <cell r="AA196">
            <v>0</v>
          </cell>
          <cell r="AB196">
            <v>84074.810000000012</v>
          </cell>
          <cell r="AC196">
            <v>0</v>
          </cell>
          <cell r="AF196">
            <v>534734.66999999993</v>
          </cell>
        </row>
        <row r="197">
          <cell r="C197">
            <v>0</v>
          </cell>
          <cell r="D197" t="str">
            <v>453875</v>
          </cell>
          <cell r="E197">
            <v>0</v>
          </cell>
          <cell r="F197">
            <v>0</v>
          </cell>
          <cell r="I197">
            <v>0</v>
          </cell>
          <cell r="N197">
            <v>0</v>
          </cell>
          <cell r="O197">
            <v>1288000</v>
          </cell>
          <cell r="P197">
            <v>0</v>
          </cell>
          <cell r="Q197">
            <v>0</v>
          </cell>
          <cell r="R197">
            <v>0</v>
          </cell>
          <cell r="S197">
            <v>1288000</v>
          </cell>
          <cell r="T197">
            <v>0</v>
          </cell>
          <cell r="U197">
            <v>0</v>
          </cell>
          <cell r="V197">
            <v>0</v>
          </cell>
          <cell r="W197">
            <v>0</v>
          </cell>
          <cell r="X197">
            <v>0</v>
          </cell>
          <cell r="Y197">
            <v>0</v>
          </cell>
          <cell r="Z197">
            <v>0</v>
          </cell>
          <cell r="AA197">
            <v>0</v>
          </cell>
          <cell r="AB197">
            <v>0</v>
          </cell>
          <cell r="AC197">
            <v>0</v>
          </cell>
          <cell r="AF197">
            <v>0</v>
          </cell>
        </row>
        <row r="198">
          <cell r="C198">
            <v>500000</v>
          </cell>
          <cell r="D198" t="str">
            <v>453880</v>
          </cell>
          <cell r="E198">
            <v>54098.21</v>
          </cell>
          <cell r="F198">
            <v>445901.79</v>
          </cell>
          <cell r="I198">
            <v>2005.05</v>
          </cell>
          <cell r="N198">
            <v>500000</v>
          </cell>
          <cell r="O198">
            <v>3399000</v>
          </cell>
          <cell r="P198">
            <v>0</v>
          </cell>
          <cell r="Q198">
            <v>0</v>
          </cell>
          <cell r="R198">
            <v>0</v>
          </cell>
          <cell r="S198">
            <v>3899000</v>
          </cell>
          <cell r="T198">
            <v>337552.87</v>
          </cell>
          <cell r="U198">
            <v>0</v>
          </cell>
          <cell r="V198">
            <v>15139.93</v>
          </cell>
          <cell r="W198">
            <v>15139.93</v>
          </cell>
          <cell r="X198">
            <v>0</v>
          </cell>
          <cell r="Y198">
            <v>0</v>
          </cell>
          <cell r="Z198">
            <v>264848.67</v>
          </cell>
          <cell r="AA198">
            <v>264848.67</v>
          </cell>
          <cell r="AB198">
            <v>318946.88</v>
          </cell>
          <cell r="AC198">
            <v>0</v>
          </cell>
          <cell r="AF198">
            <v>283454.65999999997</v>
          </cell>
        </row>
        <row r="199">
          <cell r="C199">
            <v>1339000</v>
          </cell>
          <cell r="D199" t="str">
            <v>A_FLOOD CONTROL 362</v>
          </cell>
          <cell r="E199">
            <v>162739.92000000001</v>
          </cell>
          <cell r="F199">
            <v>1176260.08</v>
          </cell>
          <cell r="I199">
            <v>13146.08</v>
          </cell>
          <cell r="N199">
            <v>1339000</v>
          </cell>
          <cell r="O199">
            <v>5511000</v>
          </cell>
          <cell r="P199">
            <v>0</v>
          </cell>
          <cell r="Q199">
            <v>0</v>
          </cell>
          <cell r="R199">
            <v>0</v>
          </cell>
          <cell r="S199">
            <v>6850000</v>
          </cell>
          <cell r="T199">
            <v>988568.46</v>
          </cell>
          <cell r="U199">
            <v>0</v>
          </cell>
          <cell r="V199">
            <v>917890.27999999991</v>
          </cell>
          <cell r="W199">
            <v>917890.27999999991</v>
          </cell>
          <cell r="X199">
            <v>-23119.38</v>
          </cell>
          <cell r="Y199">
            <v>0</v>
          </cell>
          <cell r="Z199">
            <v>264848.67</v>
          </cell>
          <cell r="AA199">
            <v>241729.28999999998</v>
          </cell>
          <cell r="AB199">
            <v>404469.20999999996</v>
          </cell>
          <cell r="AC199">
            <v>0</v>
          </cell>
          <cell r="AF199">
            <v>825828.53999999992</v>
          </cell>
        </row>
        <row r="200">
          <cell r="C200">
            <v>200000</v>
          </cell>
          <cell r="D200" t="str">
            <v>452600</v>
          </cell>
          <cell r="E200">
            <v>23620.85</v>
          </cell>
          <cell r="F200">
            <v>176379.15</v>
          </cell>
          <cell r="I200">
            <v>217.46</v>
          </cell>
          <cell r="N200">
            <v>200000</v>
          </cell>
          <cell r="O200">
            <v>0</v>
          </cell>
          <cell r="P200">
            <v>0</v>
          </cell>
          <cell r="Q200">
            <v>0</v>
          </cell>
          <cell r="R200">
            <v>0</v>
          </cell>
          <cell r="S200">
            <v>200000</v>
          </cell>
          <cell r="T200">
            <v>196711.79</v>
          </cell>
          <cell r="U200">
            <v>0</v>
          </cell>
          <cell r="V200">
            <v>0</v>
          </cell>
          <cell r="W200">
            <v>0</v>
          </cell>
          <cell r="X200">
            <v>0</v>
          </cell>
          <cell r="Y200">
            <v>0</v>
          </cell>
          <cell r="Z200">
            <v>0</v>
          </cell>
          <cell r="AA200">
            <v>0</v>
          </cell>
          <cell r="AB200">
            <v>23620.85</v>
          </cell>
          <cell r="AC200">
            <v>0</v>
          </cell>
          <cell r="AF200">
            <v>173090.94</v>
          </cell>
        </row>
        <row r="201">
          <cell r="C201">
            <v>200000</v>
          </cell>
          <cell r="D201" t="str">
            <v>A_STORMSEWERREDEV359</v>
          </cell>
          <cell r="E201">
            <v>23620.85</v>
          </cell>
          <cell r="F201">
            <v>176379.15</v>
          </cell>
          <cell r="I201">
            <v>217.46</v>
          </cell>
          <cell r="N201">
            <v>200000</v>
          </cell>
          <cell r="O201">
            <v>0</v>
          </cell>
          <cell r="P201">
            <v>0</v>
          </cell>
          <cell r="Q201">
            <v>0</v>
          </cell>
          <cell r="R201">
            <v>0</v>
          </cell>
          <cell r="S201">
            <v>200000</v>
          </cell>
          <cell r="T201">
            <v>196711.79</v>
          </cell>
          <cell r="U201">
            <v>0</v>
          </cell>
          <cell r="V201">
            <v>0</v>
          </cell>
          <cell r="W201">
            <v>0</v>
          </cell>
          <cell r="X201">
            <v>0</v>
          </cell>
          <cell r="Y201">
            <v>0</v>
          </cell>
          <cell r="Z201">
            <v>0</v>
          </cell>
          <cell r="AA201">
            <v>0</v>
          </cell>
          <cell r="AB201">
            <v>23620.85</v>
          </cell>
          <cell r="AC201">
            <v>0</v>
          </cell>
          <cell r="AF201">
            <v>173090.94</v>
          </cell>
        </row>
        <row r="202">
          <cell r="C202">
            <v>1197000</v>
          </cell>
          <cell r="D202" t="str">
            <v>452550</v>
          </cell>
          <cell r="E202">
            <v>0</v>
          </cell>
          <cell r="F202">
            <v>1197000</v>
          </cell>
          <cell r="I202">
            <v>0</v>
          </cell>
          <cell r="N202">
            <v>1197000</v>
          </cell>
          <cell r="O202">
            <v>543000</v>
          </cell>
          <cell r="P202">
            <v>0</v>
          </cell>
          <cell r="Q202">
            <v>0</v>
          </cell>
          <cell r="R202">
            <v>0</v>
          </cell>
          <cell r="S202">
            <v>1740000</v>
          </cell>
          <cell r="T202">
            <v>616839.12</v>
          </cell>
          <cell r="U202">
            <v>0</v>
          </cell>
          <cell r="V202">
            <v>0</v>
          </cell>
          <cell r="W202">
            <v>0</v>
          </cell>
          <cell r="X202">
            <v>0</v>
          </cell>
          <cell r="Y202">
            <v>0</v>
          </cell>
          <cell r="Z202">
            <v>0</v>
          </cell>
          <cell r="AA202">
            <v>0</v>
          </cell>
          <cell r="AB202">
            <v>0</v>
          </cell>
          <cell r="AC202">
            <v>0</v>
          </cell>
          <cell r="AF202">
            <v>616839.12</v>
          </cell>
        </row>
        <row r="203">
          <cell r="C203">
            <v>1197000</v>
          </cell>
          <cell r="D203" t="str">
            <v>A_NEW AREAS 353</v>
          </cell>
          <cell r="E203">
            <v>0</v>
          </cell>
          <cell r="F203">
            <v>1197000</v>
          </cell>
          <cell r="I203">
            <v>0</v>
          </cell>
          <cell r="N203">
            <v>1197000</v>
          </cell>
          <cell r="O203">
            <v>543000</v>
          </cell>
          <cell r="P203">
            <v>0</v>
          </cell>
          <cell r="Q203">
            <v>0</v>
          </cell>
          <cell r="R203">
            <v>0</v>
          </cell>
          <cell r="S203">
            <v>1740000</v>
          </cell>
          <cell r="T203">
            <v>616839.12</v>
          </cell>
          <cell r="U203">
            <v>0</v>
          </cell>
          <cell r="V203">
            <v>0</v>
          </cell>
          <cell r="W203">
            <v>0</v>
          </cell>
          <cell r="X203">
            <v>0</v>
          </cell>
          <cell r="Y203">
            <v>0</v>
          </cell>
          <cell r="Z203">
            <v>0</v>
          </cell>
          <cell r="AA203">
            <v>0</v>
          </cell>
          <cell r="AB203">
            <v>0</v>
          </cell>
          <cell r="AC203">
            <v>0</v>
          </cell>
          <cell r="AF203">
            <v>616839.12</v>
          </cell>
        </row>
        <row r="204">
          <cell r="C204">
            <v>50000</v>
          </cell>
          <cell r="D204" t="str">
            <v>452930</v>
          </cell>
          <cell r="E204">
            <v>20670.54</v>
          </cell>
          <cell r="F204">
            <v>29329.46</v>
          </cell>
          <cell r="I204">
            <v>5553.49</v>
          </cell>
          <cell r="N204">
            <v>50000</v>
          </cell>
          <cell r="O204">
            <v>22000</v>
          </cell>
          <cell r="P204">
            <v>0</v>
          </cell>
          <cell r="Q204">
            <v>0</v>
          </cell>
          <cell r="R204">
            <v>0</v>
          </cell>
          <cell r="S204">
            <v>72000</v>
          </cell>
          <cell r="T204">
            <v>51818.93</v>
          </cell>
          <cell r="U204">
            <v>0</v>
          </cell>
          <cell r="V204">
            <v>9141.66</v>
          </cell>
          <cell r="W204">
            <v>9141.66</v>
          </cell>
          <cell r="X204">
            <v>0</v>
          </cell>
          <cell r="Y204">
            <v>0</v>
          </cell>
          <cell r="Z204">
            <v>0</v>
          </cell>
          <cell r="AA204">
            <v>0</v>
          </cell>
          <cell r="AB204">
            <v>20670.54</v>
          </cell>
          <cell r="AC204">
            <v>0</v>
          </cell>
          <cell r="AF204">
            <v>31148.39</v>
          </cell>
        </row>
        <row r="205">
          <cell r="C205">
            <v>456000</v>
          </cell>
          <cell r="D205" t="str">
            <v>453110</v>
          </cell>
          <cell r="E205">
            <v>0</v>
          </cell>
          <cell r="F205">
            <v>456000</v>
          </cell>
          <cell r="I205">
            <v>0</v>
          </cell>
          <cell r="N205">
            <v>456000</v>
          </cell>
          <cell r="O205">
            <v>485000</v>
          </cell>
          <cell r="P205">
            <v>0</v>
          </cell>
          <cell r="Q205">
            <v>0</v>
          </cell>
          <cell r="R205">
            <v>0</v>
          </cell>
          <cell r="S205">
            <v>941000</v>
          </cell>
          <cell r="T205">
            <v>0</v>
          </cell>
          <cell r="U205">
            <v>0</v>
          </cell>
          <cell r="V205">
            <v>0</v>
          </cell>
          <cell r="W205">
            <v>0</v>
          </cell>
          <cell r="X205">
            <v>0</v>
          </cell>
          <cell r="Y205">
            <v>0</v>
          </cell>
          <cell r="Z205">
            <v>0</v>
          </cell>
          <cell r="AA205">
            <v>0</v>
          </cell>
          <cell r="AB205">
            <v>0</v>
          </cell>
          <cell r="AC205">
            <v>0</v>
          </cell>
          <cell r="AF205">
            <v>0</v>
          </cell>
        </row>
        <row r="206">
          <cell r="C206">
            <v>0</v>
          </cell>
          <cell r="D206" t="str">
            <v>453191</v>
          </cell>
          <cell r="E206">
            <v>0</v>
          </cell>
          <cell r="F206">
            <v>0</v>
          </cell>
          <cell r="I206">
            <v>0</v>
          </cell>
          <cell r="N206">
            <v>0</v>
          </cell>
          <cell r="O206">
            <v>0</v>
          </cell>
          <cell r="P206">
            <v>0</v>
          </cell>
          <cell r="Q206">
            <v>0</v>
          </cell>
          <cell r="R206">
            <v>0</v>
          </cell>
          <cell r="S206">
            <v>0</v>
          </cell>
          <cell r="T206">
            <v>1284094.1600000001</v>
          </cell>
          <cell r="U206">
            <v>0</v>
          </cell>
          <cell r="V206">
            <v>0</v>
          </cell>
          <cell r="W206">
            <v>0</v>
          </cell>
          <cell r="X206">
            <v>0</v>
          </cell>
          <cell r="Y206">
            <v>0</v>
          </cell>
          <cell r="Z206">
            <v>0</v>
          </cell>
          <cell r="AA206">
            <v>0</v>
          </cell>
          <cell r="AB206">
            <v>0</v>
          </cell>
          <cell r="AC206">
            <v>0</v>
          </cell>
          <cell r="AF206">
            <v>1284094.1600000001</v>
          </cell>
        </row>
        <row r="207">
          <cell r="C207">
            <v>0</v>
          </cell>
          <cell r="D207" t="str">
            <v>453193</v>
          </cell>
          <cell r="E207">
            <v>730.65</v>
          </cell>
          <cell r="F207">
            <v>-730.65</v>
          </cell>
          <cell r="I207">
            <v>730.65</v>
          </cell>
          <cell r="N207">
            <v>0</v>
          </cell>
          <cell r="O207">
            <v>0</v>
          </cell>
          <cell r="P207">
            <v>0</v>
          </cell>
          <cell r="Q207">
            <v>0</v>
          </cell>
          <cell r="R207">
            <v>0</v>
          </cell>
          <cell r="S207">
            <v>0</v>
          </cell>
          <cell r="T207">
            <v>751823.85</v>
          </cell>
          <cell r="U207">
            <v>0</v>
          </cell>
          <cell r="V207">
            <v>233305.68</v>
          </cell>
          <cell r="W207">
            <v>233305.68</v>
          </cell>
          <cell r="X207">
            <v>0</v>
          </cell>
          <cell r="Y207">
            <v>0</v>
          </cell>
          <cell r="Z207">
            <v>750918.71</v>
          </cell>
          <cell r="AA207">
            <v>750918.71</v>
          </cell>
          <cell r="AB207">
            <v>751649.36</v>
          </cell>
          <cell r="AC207">
            <v>0</v>
          </cell>
          <cell r="AF207">
            <v>751093.2</v>
          </cell>
        </row>
        <row r="208">
          <cell r="C208">
            <v>146000</v>
          </cell>
          <cell r="D208" t="str">
            <v>453197</v>
          </cell>
          <cell r="E208">
            <v>0</v>
          </cell>
          <cell r="F208">
            <v>146000</v>
          </cell>
          <cell r="I208">
            <v>0</v>
          </cell>
          <cell r="N208">
            <v>146000</v>
          </cell>
          <cell r="O208">
            <v>0</v>
          </cell>
          <cell r="P208">
            <v>0</v>
          </cell>
          <cell r="Q208">
            <v>0</v>
          </cell>
          <cell r="R208">
            <v>0</v>
          </cell>
          <cell r="S208">
            <v>146000</v>
          </cell>
          <cell r="T208">
            <v>1313149.45</v>
          </cell>
          <cell r="U208">
            <v>0</v>
          </cell>
          <cell r="V208">
            <v>0</v>
          </cell>
          <cell r="W208">
            <v>0</v>
          </cell>
          <cell r="X208">
            <v>0</v>
          </cell>
          <cell r="Y208">
            <v>0</v>
          </cell>
          <cell r="Z208">
            <v>1306870.47</v>
          </cell>
          <cell r="AA208">
            <v>1306870.47</v>
          </cell>
          <cell r="AB208">
            <v>1306870.47</v>
          </cell>
          <cell r="AC208">
            <v>0</v>
          </cell>
          <cell r="AF208">
            <v>1313149.45</v>
          </cell>
        </row>
        <row r="209">
          <cell r="C209">
            <v>652000</v>
          </cell>
          <cell r="D209" t="str">
            <v>A_STORM_INFRA_NE356</v>
          </cell>
          <cell r="E209">
            <v>21401.190000000002</v>
          </cell>
          <cell r="F209">
            <v>630598.81000000006</v>
          </cell>
          <cell r="I209">
            <v>6284.1399999999994</v>
          </cell>
          <cell r="N209">
            <v>652000</v>
          </cell>
          <cell r="O209">
            <v>507000</v>
          </cell>
          <cell r="P209">
            <v>0</v>
          </cell>
          <cell r="Q209">
            <v>0</v>
          </cell>
          <cell r="R209">
            <v>0</v>
          </cell>
          <cell r="S209">
            <v>1159000</v>
          </cell>
          <cell r="T209">
            <v>3400886.39</v>
          </cell>
          <cell r="U209">
            <v>0</v>
          </cell>
          <cell r="V209">
            <v>242447.34</v>
          </cell>
          <cell r="W209">
            <v>242447.34</v>
          </cell>
          <cell r="X209">
            <v>0</v>
          </cell>
          <cell r="Y209">
            <v>0</v>
          </cell>
          <cell r="Z209">
            <v>2057789.18</v>
          </cell>
          <cell r="AA209">
            <v>2057789.18</v>
          </cell>
          <cell r="AB209">
            <v>2079190.3699999999</v>
          </cell>
          <cell r="AC209">
            <v>0</v>
          </cell>
          <cell r="AF209">
            <v>3379485.2</v>
          </cell>
        </row>
        <row r="210">
          <cell r="C210">
            <v>680000</v>
          </cell>
          <cell r="D210" t="str">
            <v>452450</v>
          </cell>
          <cell r="E210">
            <v>971441.59</v>
          </cell>
          <cell r="F210">
            <v>-291441.58999999997</v>
          </cell>
          <cell r="I210">
            <v>465931.93</v>
          </cell>
          <cell r="N210">
            <v>680000</v>
          </cell>
          <cell r="O210">
            <v>1069000</v>
          </cell>
          <cell r="P210">
            <v>0</v>
          </cell>
          <cell r="Q210">
            <v>0</v>
          </cell>
          <cell r="R210">
            <v>0</v>
          </cell>
          <cell r="S210">
            <v>1749000</v>
          </cell>
          <cell r="T210">
            <v>2471821.59</v>
          </cell>
          <cell r="U210">
            <v>0</v>
          </cell>
          <cell r="V210">
            <v>164027.70000000001</v>
          </cell>
          <cell r="W210">
            <v>164027.70000000001</v>
          </cell>
          <cell r="X210">
            <v>-881374.98</v>
          </cell>
          <cell r="Y210">
            <v>0</v>
          </cell>
          <cell r="Z210">
            <v>10999.43</v>
          </cell>
          <cell r="AA210">
            <v>-870375.54999999993</v>
          </cell>
          <cell r="AB210">
            <v>101066.04000000004</v>
          </cell>
          <cell r="AC210">
            <v>0</v>
          </cell>
          <cell r="AF210">
            <v>1500380</v>
          </cell>
        </row>
        <row r="211">
          <cell r="C211">
            <v>0</v>
          </cell>
          <cell r="D211" t="str">
            <v>452451</v>
          </cell>
          <cell r="E211">
            <v>144545.21000000002</v>
          </cell>
          <cell r="F211">
            <v>-144545.21000000002</v>
          </cell>
          <cell r="I211">
            <v>2582.0700000000002</v>
          </cell>
          <cell r="N211">
            <v>0</v>
          </cell>
          <cell r="O211">
            <v>2421000</v>
          </cell>
          <cell r="P211">
            <v>0</v>
          </cell>
          <cell r="Q211">
            <v>0</v>
          </cell>
          <cell r="R211">
            <v>0</v>
          </cell>
          <cell r="S211">
            <v>2421000</v>
          </cell>
          <cell r="T211">
            <v>144545.21</v>
          </cell>
          <cell r="U211">
            <v>0</v>
          </cell>
          <cell r="V211">
            <v>158705.71</v>
          </cell>
          <cell r="W211">
            <v>158705.71</v>
          </cell>
          <cell r="X211">
            <v>0</v>
          </cell>
          <cell r="Y211">
            <v>0</v>
          </cell>
          <cell r="Z211">
            <v>0</v>
          </cell>
          <cell r="AA211">
            <v>0</v>
          </cell>
          <cell r="AB211">
            <v>144545.21000000002</v>
          </cell>
          <cell r="AC211">
            <v>0</v>
          </cell>
          <cell r="AF211">
            <v>0</v>
          </cell>
        </row>
        <row r="212">
          <cell r="C212">
            <v>500000</v>
          </cell>
          <cell r="D212" t="str">
            <v>452470</v>
          </cell>
          <cell r="E212">
            <v>219537.91000000003</v>
          </cell>
          <cell r="F212">
            <v>280462.08999999997</v>
          </cell>
          <cell r="I212">
            <v>92980.790000000008</v>
          </cell>
          <cell r="N212">
            <v>500000</v>
          </cell>
          <cell r="O212">
            <v>500000</v>
          </cell>
          <cell r="P212">
            <v>0</v>
          </cell>
          <cell r="Q212">
            <v>0</v>
          </cell>
          <cell r="R212">
            <v>0</v>
          </cell>
          <cell r="S212">
            <v>1000000</v>
          </cell>
          <cell r="T212">
            <v>866908.82000000007</v>
          </cell>
          <cell r="U212">
            <v>0</v>
          </cell>
          <cell r="V212">
            <v>41587.93</v>
          </cell>
          <cell r="W212">
            <v>41587.93</v>
          </cell>
          <cell r="X212">
            <v>-152654.46000000002</v>
          </cell>
          <cell r="Y212">
            <v>0</v>
          </cell>
          <cell r="Z212">
            <v>0</v>
          </cell>
          <cell r="AA212">
            <v>-152654.46000000002</v>
          </cell>
          <cell r="AB212">
            <v>66883.450000000012</v>
          </cell>
          <cell r="AC212">
            <v>0</v>
          </cell>
          <cell r="AF212">
            <v>647370.91</v>
          </cell>
        </row>
        <row r="213">
          <cell r="C213">
            <v>2264000</v>
          </cell>
          <cell r="D213" t="str">
            <v>452500</v>
          </cell>
          <cell r="E213">
            <v>962765.87</v>
          </cell>
          <cell r="F213">
            <v>1301234.1299999999</v>
          </cell>
          <cell r="I213">
            <v>787099.35</v>
          </cell>
          <cell r="N213">
            <v>2264000</v>
          </cell>
          <cell r="O213">
            <v>1000000</v>
          </cell>
          <cell r="P213">
            <v>0</v>
          </cell>
          <cell r="Q213">
            <v>0</v>
          </cell>
          <cell r="R213">
            <v>0</v>
          </cell>
          <cell r="S213">
            <v>3264000</v>
          </cell>
          <cell r="T213">
            <v>1942991.54</v>
          </cell>
          <cell r="U213">
            <v>0</v>
          </cell>
          <cell r="V213">
            <v>3078722.87</v>
          </cell>
          <cell r="W213">
            <v>3078722.87</v>
          </cell>
          <cell r="X213">
            <v>-211085.6</v>
          </cell>
          <cell r="Y213">
            <v>0</v>
          </cell>
          <cell r="Z213">
            <v>365083.69</v>
          </cell>
          <cell r="AA213">
            <v>153998.09</v>
          </cell>
          <cell r="AB213">
            <v>1116763.96</v>
          </cell>
          <cell r="AC213">
            <v>0</v>
          </cell>
          <cell r="AF213">
            <v>980225.67</v>
          </cell>
        </row>
        <row r="214">
          <cell r="C214">
            <v>350000</v>
          </cell>
          <cell r="D214" t="str">
            <v>452501</v>
          </cell>
          <cell r="E214">
            <v>401291.16000000003</v>
          </cell>
          <cell r="F214">
            <v>-51291.160000000033</v>
          </cell>
          <cell r="I214">
            <v>-40.840000000000003</v>
          </cell>
          <cell r="N214">
            <v>350000</v>
          </cell>
          <cell r="O214">
            <v>0</v>
          </cell>
          <cell r="P214">
            <v>0</v>
          </cell>
          <cell r="Q214">
            <v>0</v>
          </cell>
          <cell r="R214">
            <v>0</v>
          </cell>
          <cell r="S214">
            <v>350000</v>
          </cell>
          <cell r="T214">
            <v>401291.16000000003</v>
          </cell>
          <cell r="U214">
            <v>0</v>
          </cell>
          <cell r="V214">
            <v>0</v>
          </cell>
          <cell r="W214">
            <v>0</v>
          </cell>
          <cell r="X214">
            <v>-377083.41</v>
          </cell>
          <cell r="Y214">
            <v>0</v>
          </cell>
          <cell r="Z214">
            <v>0</v>
          </cell>
          <cell r="AA214">
            <v>-377083.41</v>
          </cell>
          <cell r="AB214">
            <v>24207.750000000058</v>
          </cell>
          <cell r="AC214">
            <v>0</v>
          </cell>
          <cell r="AF214">
            <v>0</v>
          </cell>
        </row>
        <row r="215">
          <cell r="C215">
            <v>3794000</v>
          </cell>
          <cell r="D215" t="str">
            <v>A_INFRASTR UPGRD352</v>
          </cell>
          <cell r="E215">
            <v>2699581.74</v>
          </cell>
          <cell r="F215">
            <v>1094418.2599999998</v>
          </cell>
          <cell r="I215">
            <v>1348553.3</v>
          </cell>
          <cell r="N215">
            <v>3794000</v>
          </cell>
          <cell r="O215">
            <v>4990000</v>
          </cell>
          <cell r="P215">
            <v>0</v>
          </cell>
          <cell r="Q215">
            <v>0</v>
          </cell>
          <cell r="R215">
            <v>0</v>
          </cell>
          <cell r="S215">
            <v>8784000</v>
          </cell>
          <cell r="T215">
            <v>5827558.3200000003</v>
          </cell>
          <cell r="U215">
            <v>0</v>
          </cell>
          <cell r="V215">
            <v>3443044.2100000004</v>
          </cell>
          <cell r="W215">
            <v>3443044.2100000004</v>
          </cell>
          <cell r="X215">
            <v>-1622198.4499999997</v>
          </cell>
          <cell r="Y215">
            <v>0</v>
          </cell>
          <cell r="Z215">
            <v>376083.12</v>
          </cell>
          <cell r="AA215">
            <v>-1246115.3299999996</v>
          </cell>
          <cell r="AB215">
            <v>1453466.4100000006</v>
          </cell>
          <cell r="AC215">
            <v>0</v>
          </cell>
          <cell r="AF215">
            <v>3127976.58</v>
          </cell>
        </row>
        <row r="216">
          <cell r="C216">
            <v>0</v>
          </cell>
          <cell r="D216" t="str">
            <v>452480</v>
          </cell>
          <cell r="E216">
            <v>25320.74</v>
          </cell>
          <cell r="F216">
            <v>-25320.74</v>
          </cell>
          <cell r="I216">
            <v>299.99</v>
          </cell>
          <cell r="N216">
            <v>0</v>
          </cell>
          <cell r="O216">
            <v>280000</v>
          </cell>
          <cell r="P216">
            <v>0</v>
          </cell>
          <cell r="Q216">
            <v>0</v>
          </cell>
          <cell r="R216">
            <v>0</v>
          </cell>
          <cell r="S216">
            <v>280000</v>
          </cell>
          <cell r="T216">
            <v>83668.92</v>
          </cell>
          <cell r="U216">
            <v>0</v>
          </cell>
          <cell r="V216">
            <v>0</v>
          </cell>
          <cell r="W216">
            <v>0</v>
          </cell>
          <cell r="X216">
            <v>7317.6500000000005</v>
          </cell>
          <cell r="Y216">
            <v>0</v>
          </cell>
          <cell r="Z216">
            <v>1324.04</v>
          </cell>
          <cell r="AA216">
            <v>8641.69</v>
          </cell>
          <cell r="AB216">
            <v>33962.43</v>
          </cell>
          <cell r="AC216">
            <v>0</v>
          </cell>
          <cell r="AF216">
            <v>58348.179999999993</v>
          </cell>
        </row>
        <row r="217">
          <cell r="C217">
            <v>0</v>
          </cell>
          <cell r="D217" t="str">
            <v>A_SERVICECONNECT352</v>
          </cell>
          <cell r="E217">
            <v>25320.74</v>
          </cell>
          <cell r="F217">
            <v>-25320.74</v>
          </cell>
          <cell r="I217">
            <v>299.99</v>
          </cell>
          <cell r="N217">
            <v>0</v>
          </cell>
          <cell r="O217">
            <v>280000</v>
          </cell>
          <cell r="P217">
            <v>0</v>
          </cell>
          <cell r="Q217">
            <v>0</v>
          </cell>
          <cell r="R217">
            <v>0</v>
          </cell>
          <cell r="S217">
            <v>280000</v>
          </cell>
          <cell r="T217">
            <v>83668.92</v>
          </cell>
          <cell r="U217">
            <v>0</v>
          </cell>
          <cell r="V217">
            <v>0</v>
          </cell>
          <cell r="W217">
            <v>0</v>
          </cell>
          <cell r="X217">
            <v>7317.6500000000005</v>
          </cell>
          <cell r="Y217">
            <v>0</v>
          </cell>
          <cell r="Z217">
            <v>1324.04</v>
          </cell>
          <cell r="AA217">
            <v>8641.69</v>
          </cell>
          <cell r="AB217">
            <v>33962.43</v>
          </cell>
          <cell r="AC217">
            <v>0</v>
          </cell>
          <cell r="AF217">
            <v>58348.179999999993</v>
          </cell>
        </row>
        <row r="218">
          <cell r="C218">
            <v>0</v>
          </cell>
          <cell r="D218" t="str">
            <v>452940</v>
          </cell>
          <cell r="E218">
            <v>0</v>
          </cell>
          <cell r="F218">
            <v>0</v>
          </cell>
          <cell r="I218">
            <v>0</v>
          </cell>
          <cell r="N218">
            <v>0</v>
          </cell>
          <cell r="O218">
            <v>0</v>
          </cell>
          <cell r="P218">
            <v>0</v>
          </cell>
          <cell r="Q218">
            <v>0</v>
          </cell>
          <cell r="R218">
            <v>0</v>
          </cell>
          <cell r="S218">
            <v>0</v>
          </cell>
          <cell r="T218">
            <v>0</v>
          </cell>
          <cell r="U218">
            <v>0</v>
          </cell>
          <cell r="V218">
            <v>83800</v>
          </cell>
          <cell r="W218">
            <v>83800</v>
          </cell>
          <cell r="X218">
            <v>0</v>
          </cell>
          <cell r="Y218">
            <v>0</v>
          </cell>
          <cell r="Z218">
            <v>0</v>
          </cell>
          <cell r="AA218">
            <v>0</v>
          </cell>
          <cell r="AB218">
            <v>0</v>
          </cell>
          <cell r="AC218">
            <v>0</v>
          </cell>
          <cell r="AF218">
            <v>0</v>
          </cell>
        </row>
        <row r="219">
          <cell r="C219">
            <v>0</v>
          </cell>
          <cell r="D219" t="str">
            <v>453500</v>
          </cell>
          <cell r="E219">
            <v>0</v>
          </cell>
          <cell r="F219">
            <v>0</v>
          </cell>
          <cell r="I219">
            <v>0</v>
          </cell>
          <cell r="N219">
            <v>0</v>
          </cell>
          <cell r="O219">
            <v>0</v>
          </cell>
          <cell r="P219">
            <v>0</v>
          </cell>
          <cell r="Q219">
            <v>0</v>
          </cell>
          <cell r="R219">
            <v>0</v>
          </cell>
          <cell r="S219">
            <v>0</v>
          </cell>
          <cell r="T219">
            <v>0</v>
          </cell>
          <cell r="U219">
            <v>0</v>
          </cell>
          <cell r="V219">
            <v>1678.91</v>
          </cell>
          <cell r="W219">
            <v>1678.91</v>
          </cell>
          <cell r="X219">
            <v>0</v>
          </cell>
          <cell r="Y219">
            <v>0</v>
          </cell>
          <cell r="Z219">
            <v>0</v>
          </cell>
          <cell r="AA219">
            <v>0</v>
          </cell>
          <cell r="AB219">
            <v>0</v>
          </cell>
          <cell r="AC219">
            <v>0</v>
          </cell>
          <cell r="AF219">
            <v>0</v>
          </cell>
        </row>
        <row r="220">
          <cell r="C220">
            <v>0</v>
          </cell>
          <cell r="D220" t="str">
            <v>454440</v>
          </cell>
          <cell r="E220">
            <v>241912.22999999992</v>
          </cell>
          <cell r="F220">
            <v>-241912.22999999992</v>
          </cell>
          <cell r="I220">
            <v>59900.55</v>
          </cell>
          <cell r="N220">
            <v>0</v>
          </cell>
          <cell r="O220">
            <v>0</v>
          </cell>
          <cell r="P220">
            <v>0</v>
          </cell>
          <cell r="Q220">
            <v>0</v>
          </cell>
          <cell r="R220">
            <v>0</v>
          </cell>
          <cell r="S220">
            <v>0</v>
          </cell>
          <cell r="T220">
            <v>315113.59000000003</v>
          </cell>
          <cell r="U220">
            <v>0</v>
          </cell>
          <cell r="V220">
            <v>308112.87</v>
          </cell>
          <cell r="W220">
            <v>308112.87</v>
          </cell>
          <cell r="X220">
            <v>-18051.5</v>
          </cell>
          <cell r="Y220">
            <v>0</v>
          </cell>
          <cell r="Z220">
            <v>0</v>
          </cell>
          <cell r="AA220">
            <v>-18051.5</v>
          </cell>
          <cell r="AB220">
            <v>223860.72999999992</v>
          </cell>
          <cell r="AC220">
            <v>0</v>
          </cell>
          <cell r="AF220">
            <v>73201.360000000102</v>
          </cell>
        </row>
        <row r="221">
          <cell r="C221">
            <v>21000</v>
          </cell>
          <cell r="D221" t="str">
            <v>454441</v>
          </cell>
          <cell r="E221">
            <v>0</v>
          </cell>
          <cell r="F221">
            <v>21000</v>
          </cell>
          <cell r="I221">
            <v>0</v>
          </cell>
          <cell r="N221">
            <v>21000</v>
          </cell>
          <cell r="O221">
            <v>0</v>
          </cell>
          <cell r="P221">
            <v>0</v>
          </cell>
          <cell r="Q221">
            <v>0</v>
          </cell>
          <cell r="R221">
            <v>0</v>
          </cell>
          <cell r="S221">
            <v>21000</v>
          </cell>
          <cell r="T221">
            <v>0</v>
          </cell>
          <cell r="U221">
            <v>0</v>
          </cell>
          <cell r="V221">
            <v>49346.16</v>
          </cell>
          <cell r="W221">
            <v>49346.16</v>
          </cell>
          <cell r="X221">
            <v>0</v>
          </cell>
          <cell r="Y221">
            <v>0</v>
          </cell>
          <cell r="Z221">
            <v>0</v>
          </cell>
          <cell r="AA221">
            <v>0</v>
          </cell>
          <cell r="AB221">
            <v>0</v>
          </cell>
          <cell r="AC221">
            <v>0</v>
          </cell>
          <cell r="AF221">
            <v>0</v>
          </cell>
        </row>
        <row r="222">
          <cell r="C222">
            <v>25000</v>
          </cell>
          <cell r="D222" t="str">
            <v>454442</v>
          </cell>
          <cell r="E222">
            <v>10190</v>
          </cell>
          <cell r="F222">
            <v>14810</v>
          </cell>
          <cell r="I222">
            <v>-0.9</v>
          </cell>
          <cell r="N222">
            <v>25000</v>
          </cell>
          <cell r="O222">
            <v>97000</v>
          </cell>
          <cell r="P222">
            <v>0</v>
          </cell>
          <cell r="Q222">
            <v>0</v>
          </cell>
          <cell r="R222">
            <v>0</v>
          </cell>
          <cell r="S222">
            <v>122000</v>
          </cell>
          <cell r="T222">
            <v>79021.58</v>
          </cell>
          <cell r="U222">
            <v>0</v>
          </cell>
          <cell r="V222">
            <v>338628.93</v>
          </cell>
          <cell r="W222">
            <v>338628.93</v>
          </cell>
          <cell r="X222">
            <v>-9575.4599999999991</v>
          </cell>
          <cell r="Y222">
            <v>0</v>
          </cell>
          <cell r="Z222">
            <v>0</v>
          </cell>
          <cell r="AA222">
            <v>-9575.4599999999991</v>
          </cell>
          <cell r="AB222">
            <v>614.54000000000087</v>
          </cell>
          <cell r="AC222">
            <v>0</v>
          </cell>
          <cell r="AF222">
            <v>68831.58</v>
          </cell>
        </row>
        <row r="223">
          <cell r="C223">
            <v>0</v>
          </cell>
          <cell r="D223" t="str">
            <v>454443</v>
          </cell>
          <cell r="E223">
            <v>0</v>
          </cell>
          <cell r="F223">
            <v>0</v>
          </cell>
          <cell r="I223">
            <v>0</v>
          </cell>
          <cell r="N223">
            <v>0</v>
          </cell>
          <cell r="O223">
            <v>0</v>
          </cell>
          <cell r="P223">
            <v>0</v>
          </cell>
          <cell r="Q223">
            <v>0</v>
          </cell>
          <cell r="R223">
            <v>0</v>
          </cell>
          <cell r="S223">
            <v>0</v>
          </cell>
          <cell r="T223">
            <v>5566.01</v>
          </cell>
          <cell r="U223">
            <v>0</v>
          </cell>
          <cell r="V223">
            <v>0</v>
          </cell>
          <cell r="W223">
            <v>0</v>
          </cell>
          <cell r="X223">
            <v>0</v>
          </cell>
          <cell r="Y223">
            <v>0</v>
          </cell>
          <cell r="Z223">
            <v>0</v>
          </cell>
          <cell r="AA223">
            <v>0</v>
          </cell>
          <cell r="AB223">
            <v>0</v>
          </cell>
          <cell r="AC223">
            <v>0</v>
          </cell>
          <cell r="AF223">
            <v>5566.01</v>
          </cell>
        </row>
        <row r="224">
          <cell r="C224">
            <v>0</v>
          </cell>
          <cell r="D224" t="str">
            <v>454444</v>
          </cell>
          <cell r="E224">
            <v>0</v>
          </cell>
          <cell r="F224">
            <v>0</v>
          </cell>
          <cell r="I224">
            <v>0</v>
          </cell>
          <cell r="N224">
            <v>0</v>
          </cell>
          <cell r="O224">
            <v>0</v>
          </cell>
          <cell r="P224">
            <v>0</v>
          </cell>
          <cell r="Q224">
            <v>0</v>
          </cell>
          <cell r="R224">
            <v>0</v>
          </cell>
          <cell r="S224">
            <v>0</v>
          </cell>
          <cell r="T224">
            <v>2324312</v>
          </cell>
          <cell r="U224">
            <v>0</v>
          </cell>
          <cell r="V224">
            <v>0</v>
          </cell>
          <cell r="W224">
            <v>0</v>
          </cell>
          <cell r="X224">
            <v>0</v>
          </cell>
          <cell r="Y224">
            <v>0</v>
          </cell>
          <cell r="Z224">
            <v>0</v>
          </cell>
          <cell r="AA224">
            <v>0</v>
          </cell>
          <cell r="AB224">
            <v>0</v>
          </cell>
          <cell r="AC224">
            <v>0</v>
          </cell>
          <cell r="AF224">
            <v>2324312</v>
          </cell>
        </row>
        <row r="225">
          <cell r="C225">
            <v>158000</v>
          </cell>
          <cell r="D225" t="str">
            <v>454446</v>
          </cell>
          <cell r="E225">
            <v>6121.13</v>
          </cell>
          <cell r="F225">
            <v>151878.87</v>
          </cell>
          <cell r="I225">
            <v>29478.46</v>
          </cell>
          <cell r="N225">
            <v>158000</v>
          </cell>
          <cell r="O225">
            <v>31000</v>
          </cell>
          <cell r="P225">
            <v>0</v>
          </cell>
          <cell r="Q225">
            <v>0</v>
          </cell>
          <cell r="R225">
            <v>0</v>
          </cell>
          <cell r="S225">
            <v>189000</v>
          </cell>
          <cell r="T225">
            <v>513084.44</v>
          </cell>
          <cell r="U225">
            <v>0</v>
          </cell>
          <cell r="V225">
            <v>82301.25</v>
          </cell>
          <cell r="W225">
            <v>82301.25</v>
          </cell>
          <cell r="X225">
            <v>0</v>
          </cell>
          <cell r="Y225">
            <v>0</v>
          </cell>
          <cell r="Z225">
            <v>0</v>
          </cell>
          <cell r="AA225">
            <v>0</v>
          </cell>
          <cell r="AB225">
            <v>6121.13</v>
          </cell>
          <cell r="AC225">
            <v>0</v>
          </cell>
          <cell r="AF225">
            <v>506963.31</v>
          </cell>
        </row>
        <row r="226">
          <cell r="C226">
            <v>204000</v>
          </cell>
          <cell r="D226" t="str">
            <v>A_SHEPARDWETLANDS364</v>
          </cell>
          <cell r="E226">
            <v>258223.3599999999</v>
          </cell>
          <cell r="F226">
            <v>-54223.359999999899</v>
          </cell>
          <cell r="I226">
            <v>89378.11</v>
          </cell>
          <cell r="N226">
            <v>204000</v>
          </cell>
          <cell r="O226">
            <v>128000</v>
          </cell>
          <cell r="P226">
            <v>0</v>
          </cell>
          <cell r="Q226">
            <v>0</v>
          </cell>
          <cell r="R226">
            <v>0</v>
          </cell>
          <cell r="S226">
            <v>332000</v>
          </cell>
          <cell r="T226">
            <v>3237097.6199999996</v>
          </cell>
          <cell r="U226">
            <v>0</v>
          </cell>
          <cell r="V226">
            <v>863868.12</v>
          </cell>
          <cell r="W226">
            <v>863868.12</v>
          </cell>
          <cell r="X226">
            <v>-27626.959999999999</v>
          </cell>
          <cell r="Y226">
            <v>0</v>
          </cell>
          <cell r="Z226">
            <v>0</v>
          </cell>
          <cell r="AA226">
            <v>-27626.959999999999</v>
          </cell>
          <cell r="AB226">
            <v>230596.39999999991</v>
          </cell>
          <cell r="AC226">
            <v>0</v>
          </cell>
          <cell r="AF226">
            <v>2978874.26</v>
          </cell>
        </row>
        <row r="227">
          <cell r="C227">
            <v>20661000</v>
          </cell>
          <cell r="D227" t="str">
            <v>A_P897</v>
          </cell>
          <cell r="E227">
            <v>10523489.930000002</v>
          </cell>
          <cell r="F227">
            <v>10137510.069999998</v>
          </cell>
          <cell r="I227">
            <v>3353368.65</v>
          </cell>
          <cell r="N227">
            <v>20661000</v>
          </cell>
          <cell r="O227">
            <v>28857000</v>
          </cell>
          <cell r="P227">
            <v>0</v>
          </cell>
          <cell r="Q227">
            <v>0</v>
          </cell>
          <cell r="R227">
            <v>0</v>
          </cell>
          <cell r="S227">
            <v>49518000</v>
          </cell>
          <cell r="T227">
            <v>30477600.34</v>
          </cell>
          <cell r="U227">
            <v>0</v>
          </cell>
          <cell r="V227">
            <v>13028913.07</v>
          </cell>
          <cell r="W227">
            <v>13028913.07</v>
          </cell>
          <cell r="X227">
            <v>-7712413.4000000004</v>
          </cell>
          <cell r="Y227">
            <v>0</v>
          </cell>
          <cell r="Z227">
            <v>5063815.0599999996</v>
          </cell>
          <cell r="AA227">
            <v>-2648598.3400000008</v>
          </cell>
          <cell r="AB227">
            <v>7874891.5900000008</v>
          </cell>
          <cell r="AC227">
            <v>0</v>
          </cell>
          <cell r="AF227">
            <v>19954110.409999996</v>
          </cell>
        </row>
        <row r="228">
          <cell r="C228">
            <v>10000</v>
          </cell>
          <cell r="D228" t="str">
            <v>453400</v>
          </cell>
          <cell r="E228">
            <v>9484.98</v>
          </cell>
          <cell r="F228">
            <v>515.02000000000044</v>
          </cell>
          <cell r="I228">
            <v>9484.98</v>
          </cell>
          <cell r="N228">
            <v>10000</v>
          </cell>
          <cell r="O228">
            <v>11000</v>
          </cell>
          <cell r="P228">
            <v>0</v>
          </cell>
          <cell r="Q228">
            <v>0</v>
          </cell>
          <cell r="R228">
            <v>0</v>
          </cell>
          <cell r="S228">
            <v>21000</v>
          </cell>
          <cell r="T228">
            <v>13447.98</v>
          </cell>
          <cell r="U228">
            <v>0</v>
          </cell>
          <cell r="V228">
            <v>463</v>
          </cell>
          <cell r="W228">
            <v>463</v>
          </cell>
          <cell r="X228">
            <v>0</v>
          </cell>
          <cell r="Y228">
            <v>0</v>
          </cell>
          <cell r="Z228">
            <v>0</v>
          </cell>
          <cell r="AA228">
            <v>0</v>
          </cell>
          <cell r="AB228">
            <v>9484.98</v>
          </cell>
          <cell r="AC228">
            <v>0</v>
          </cell>
          <cell r="AF228">
            <v>3963</v>
          </cell>
        </row>
        <row r="229">
          <cell r="C229">
            <v>61000</v>
          </cell>
          <cell r="D229" t="str">
            <v>453402</v>
          </cell>
          <cell r="E229">
            <v>9210.77</v>
          </cell>
          <cell r="F229">
            <v>51789.229999999996</v>
          </cell>
          <cell r="I229">
            <v>-0.23</v>
          </cell>
          <cell r="N229">
            <v>61000</v>
          </cell>
          <cell r="O229">
            <v>56000</v>
          </cell>
          <cell r="P229">
            <v>0</v>
          </cell>
          <cell r="Q229">
            <v>0</v>
          </cell>
          <cell r="R229">
            <v>0</v>
          </cell>
          <cell r="S229">
            <v>117000</v>
          </cell>
          <cell r="T229">
            <v>9210.77</v>
          </cell>
          <cell r="U229">
            <v>0</v>
          </cell>
          <cell r="V229">
            <v>0</v>
          </cell>
          <cell r="W229">
            <v>0</v>
          </cell>
          <cell r="X229">
            <v>0</v>
          </cell>
          <cell r="Y229">
            <v>0</v>
          </cell>
          <cell r="Z229">
            <v>0</v>
          </cell>
          <cell r="AA229">
            <v>0</v>
          </cell>
          <cell r="AB229">
            <v>9210.77</v>
          </cell>
          <cell r="AC229">
            <v>0</v>
          </cell>
          <cell r="AF229">
            <v>0</v>
          </cell>
        </row>
        <row r="230">
          <cell r="C230">
            <v>211000</v>
          </cell>
          <cell r="D230" t="str">
            <v>453403</v>
          </cell>
          <cell r="E230">
            <v>52756.83</v>
          </cell>
          <cell r="F230">
            <v>158243.16999999998</v>
          </cell>
          <cell r="I230">
            <v>50319.520000000004</v>
          </cell>
          <cell r="N230">
            <v>211000</v>
          </cell>
          <cell r="O230">
            <v>805000</v>
          </cell>
          <cell r="P230">
            <v>0</v>
          </cell>
          <cell r="Q230">
            <v>0</v>
          </cell>
          <cell r="R230">
            <v>0</v>
          </cell>
          <cell r="S230">
            <v>1016000</v>
          </cell>
          <cell r="T230">
            <v>172345.5</v>
          </cell>
          <cell r="U230">
            <v>0</v>
          </cell>
          <cell r="V230">
            <v>11190</v>
          </cell>
          <cell r="W230">
            <v>11190</v>
          </cell>
          <cell r="X230">
            <v>0</v>
          </cell>
          <cell r="Y230">
            <v>0</v>
          </cell>
          <cell r="Z230">
            <v>0</v>
          </cell>
          <cell r="AA230">
            <v>0</v>
          </cell>
          <cell r="AB230">
            <v>52756.83</v>
          </cell>
          <cell r="AC230">
            <v>0</v>
          </cell>
          <cell r="AF230">
            <v>119588.67</v>
          </cell>
        </row>
        <row r="231">
          <cell r="C231">
            <v>0</v>
          </cell>
          <cell r="D231" t="str">
            <v>453404</v>
          </cell>
          <cell r="E231">
            <v>0</v>
          </cell>
          <cell r="F231">
            <v>0</v>
          </cell>
          <cell r="I231">
            <v>0</v>
          </cell>
          <cell r="N231">
            <v>0</v>
          </cell>
          <cell r="O231">
            <v>167000</v>
          </cell>
          <cell r="P231">
            <v>0</v>
          </cell>
          <cell r="Q231">
            <v>0</v>
          </cell>
          <cell r="R231">
            <v>0</v>
          </cell>
          <cell r="S231">
            <v>167000</v>
          </cell>
          <cell r="T231">
            <v>0</v>
          </cell>
          <cell r="U231">
            <v>0</v>
          </cell>
          <cell r="V231">
            <v>0</v>
          </cell>
          <cell r="W231">
            <v>0</v>
          </cell>
          <cell r="X231">
            <v>0</v>
          </cell>
          <cell r="Y231">
            <v>0</v>
          </cell>
          <cell r="Z231">
            <v>0</v>
          </cell>
          <cell r="AA231">
            <v>0</v>
          </cell>
          <cell r="AB231">
            <v>0</v>
          </cell>
          <cell r="AC231">
            <v>0</v>
          </cell>
          <cell r="AF231">
            <v>0</v>
          </cell>
        </row>
        <row r="232">
          <cell r="C232">
            <v>489000</v>
          </cell>
          <cell r="D232" t="str">
            <v>453450</v>
          </cell>
          <cell r="E232">
            <v>23064.7</v>
          </cell>
          <cell r="F232">
            <v>465935.3</v>
          </cell>
          <cell r="I232">
            <v>16347.15</v>
          </cell>
          <cell r="N232">
            <v>489000</v>
          </cell>
          <cell r="O232">
            <v>224000</v>
          </cell>
          <cell r="P232">
            <v>0</v>
          </cell>
          <cell r="Q232">
            <v>0</v>
          </cell>
          <cell r="R232">
            <v>0</v>
          </cell>
          <cell r="S232">
            <v>713000</v>
          </cell>
          <cell r="T232">
            <v>145112.80000000002</v>
          </cell>
          <cell r="U232">
            <v>0</v>
          </cell>
          <cell r="V232">
            <v>180282</v>
          </cell>
          <cell r="W232">
            <v>180282</v>
          </cell>
          <cell r="X232">
            <v>0</v>
          </cell>
          <cell r="Y232">
            <v>0</v>
          </cell>
          <cell r="Z232">
            <v>0</v>
          </cell>
          <cell r="AA232">
            <v>0</v>
          </cell>
          <cell r="AB232">
            <v>23064.7</v>
          </cell>
          <cell r="AC232">
            <v>0</v>
          </cell>
          <cell r="AF232">
            <v>122048.10000000002</v>
          </cell>
        </row>
        <row r="233">
          <cell r="C233">
            <v>771000</v>
          </cell>
          <cell r="D233" t="str">
            <v>A_STRM MONITR EQ 436</v>
          </cell>
          <cell r="E233">
            <v>94517.28</v>
          </cell>
          <cell r="F233">
            <v>676482.72</v>
          </cell>
          <cell r="I233">
            <v>76151.42</v>
          </cell>
          <cell r="N233">
            <v>771000</v>
          </cell>
          <cell r="O233">
            <v>1263000</v>
          </cell>
          <cell r="P233">
            <v>0</v>
          </cell>
          <cell r="Q233">
            <v>0</v>
          </cell>
          <cell r="R233">
            <v>0</v>
          </cell>
          <cell r="S233">
            <v>2034000</v>
          </cell>
          <cell r="T233">
            <v>340117.05000000005</v>
          </cell>
          <cell r="U233">
            <v>0</v>
          </cell>
          <cell r="V233">
            <v>191935</v>
          </cell>
          <cell r="W233">
            <v>191935</v>
          </cell>
          <cell r="X233">
            <v>0</v>
          </cell>
          <cell r="Y233">
            <v>0</v>
          </cell>
          <cell r="Z233">
            <v>0</v>
          </cell>
          <cell r="AA233">
            <v>0</v>
          </cell>
          <cell r="AB233">
            <v>94517.28</v>
          </cell>
          <cell r="AC233">
            <v>0</v>
          </cell>
          <cell r="AF233">
            <v>245599.77000000005</v>
          </cell>
        </row>
        <row r="234">
          <cell r="C234">
            <v>771000</v>
          </cell>
          <cell r="D234" t="str">
            <v>A_P898</v>
          </cell>
          <cell r="E234">
            <v>94517.28</v>
          </cell>
          <cell r="F234">
            <v>676482.72</v>
          </cell>
          <cell r="I234">
            <v>76151.42</v>
          </cell>
          <cell r="N234">
            <v>771000</v>
          </cell>
          <cell r="O234">
            <v>1263000</v>
          </cell>
          <cell r="P234">
            <v>0</v>
          </cell>
          <cell r="Q234">
            <v>0</v>
          </cell>
          <cell r="R234">
            <v>0</v>
          </cell>
          <cell r="S234">
            <v>2034000</v>
          </cell>
          <cell r="T234">
            <v>340117.05000000005</v>
          </cell>
          <cell r="U234">
            <v>0</v>
          </cell>
          <cell r="V234">
            <v>191935</v>
          </cell>
          <cell r="W234">
            <v>191935</v>
          </cell>
          <cell r="X234">
            <v>0</v>
          </cell>
          <cell r="Y234">
            <v>0</v>
          </cell>
          <cell r="Z234">
            <v>0</v>
          </cell>
          <cell r="AA234">
            <v>0</v>
          </cell>
          <cell r="AB234">
            <v>94517.28</v>
          </cell>
          <cell r="AC234">
            <v>0</v>
          </cell>
          <cell r="AF234">
            <v>245599.77000000005</v>
          </cell>
        </row>
        <row r="235">
          <cell r="C235">
            <v>0</v>
          </cell>
          <cell r="D235" t="str">
            <v>454498</v>
          </cell>
          <cell r="E235">
            <v>0</v>
          </cell>
          <cell r="F235">
            <v>0</v>
          </cell>
          <cell r="I235">
            <v>0</v>
          </cell>
          <cell r="N235">
            <v>0</v>
          </cell>
          <cell r="O235">
            <v>0</v>
          </cell>
          <cell r="P235">
            <v>0</v>
          </cell>
          <cell r="Q235">
            <v>0</v>
          </cell>
          <cell r="R235">
            <v>0</v>
          </cell>
          <cell r="S235">
            <v>0</v>
          </cell>
          <cell r="T235">
            <v>0</v>
          </cell>
          <cell r="U235">
            <v>0</v>
          </cell>
          <cell r="V235">
            <v>0</v>
          </cell>
          <cell r="W235">
            <v>0</v>
          </cell>
          <cell r="X235">
            <v>0</v>
          </cell>
          <cell r="Y235">
            <v>0</v>
          </cell>
          <cell r="Z235">
            <v>5127591.9189999998</v>
          </cell>
          <cell r="AA235">
            <v>5127591.9189999998</v>
          </cell>
          <cell r="AB235">
            <v>5127591.9189999998</v>
          </cell>
          <cell r="AC235">
            <v>24034540.806000002</v>
          </cell>
          <cell r="AF235">
            <v>0</v>
          </cell>
        </row>
        <row r="236">
          <cell r="C236">
            <v>21432000</v>
          </cell>
          <cell r="D236" t="str">
            <v>A_C_DRAINAGE</v>
          </cell>
          <cell r="E236">
            <v>10618007.210000001</v>
          </cell>
          <cell r="F236">
            <v>10813992.789999999</v>
          </cell>
          <cell r="I236">
            <v>3429520.0699999994</v>
          </cell>
          <cell r="N236">
            <v>21432000</v>
          </cell>
          <cell r="O236">
            <v>30120000</v>
          </cell>
          <cell r="P236">
            <v>0</v>
          </cell>
          <cell r="Q236">
            <v>0</v>
          </cell>
          <cell r="R236">
            <v>0</v>
          </cell>
          <cell r="S236">
            <v>51552000</v>
          </cell>
          <cell r="T236">
            <v>30817717.390000001</v>
          </cell>
          <cell r="U236">
            <v>0</v>
          </cell>
          <cell r="V236">
            <v>13220848.07</v>
          </cell>
          <cell r="W236">
            <v>13220848.07</v>
          </cell>
          <cell r="X236">
            <v>-7712413.4000000004</v>
          </cell>
          <cell r="Y236">
            <v>0</v>
          </cell>
          <cell r="Z236">
            <v>10191406.978999998</v>
          </cell>
          <cell r="AA236">
            <v>2478993.578999998</v>
          </cell>
          <cell r="AB236">
            <v>13097000.788999999</v>
          </cell>
          <cell r="AC236">
            <v>24034540.806000002</v>
          </cell>
          <cell r="AF236">
            <v>20199710.18</v>
          </cell>
        </row>
        <row r="237">
          <cell r="C237">
            <v>21432000</v>
          </cell>
          <cell r="D237" t="str">
            <v>A_DRAINAGE</v>
          </cell>
          <cell r="E237">
            <v>10618007.210000001</v>
          </cell>
          <cell r="F237">
            <v>10813992.789999999</v>
          </cell>
          <cell r="I237">
            <v>3429520.0699999994</v>
          </cell>
          <cell r="N237">
            <v>21432000</v>
          </cell>
          <cell r="O237">
            <v>30120000</v>
          </cell>
          <cell r="P237">
            <v>0</v>
          </cell>
          <cell r="Q237">
            <v>0</v>
          </cell>
          <cell r="R237">
            <v>0</v>
          </cell>
          <cell r="S237">
            <v>51552000</v>
          </cell>
          <cell r="T237">
            <v>30817717.390000001</v>
          </cell>
          <cell r="U237">
            <v>0</v>
          </cell>
          <cell r="V237">
            <v>13220848.07</v>
          </cell>
          <cell r="W237">
            <v>13220848.07</v>
          </cell>
          <cell r="X237">
            <v>-7712413.4000000004</v>
          </cell>
          <cell r="Y237">
            <v>0</v>
          </cell>
          <cell r="Z237">
            <v>10191406.978999998</v>
          </cell>
          <cell r="AA237">
            <v>2478993.578999998</v>
          </cell>
          <cell r="AB237">
            <v>13097000.788999999</v>
          </cell>
          <cell r="AC237">
            <v>24034540.806000002</v>
          </cell>
          <cell r="AF237">
            <v>20199710.18</v>
          </cell>
        </row>
        <row r="238">
          <cell r="C238">
            <v>0</v>
          </cell>
          <cell r="D238" t="str">
            <v>455760</v>
          </cell>
          <cell r="E238">
            <v>0</v>
          </cell>
          <cell r="F238">
            <v>0</v>
          </cell>
          <cell r="I238">
            <v>-8625.2100000000009</v>
          </cell>
          <cell r="N238">
            <v>0</v>
          </cell>
          <cell r="O238">
            <v>0</v>
          </cell>
          <cell r="P238">
            <v>0</v>
          </cell>
          <cell r="Q238">
            <v>0</v>
          </cell>
          <cell r="R238">
            <v>0</v>
          </cell>
          <cell r="S238">
            <v>0</v>
          </cell>
          <cell r="T238">
            <v>85614.7</v>
          </cell>
          <cell r="U238">
            <v>0</v>
          </cell>
          <cell r="V238">
            <v>277357.92</v>
          </cell>
          <cell r="W238">
            <v>277357.92</v>
          </cell>
          <cell r="X238">
            <v>0</v>
          </cell>
          <cell r="Y238">
            <v>0</v>
          </cell>
          <cell r="Z238">
            <v>0</v>
          </cell>
          <cell r="AA238">
            <v>0</v>
          </cell>
          <cell r="AB238">
            <v>0</v>
          </cell>
          <cell r="AC238">
            <v>0</v>
          </cell>
          <cell r="AF238">
            <v>85614.7</v>
          </cell>
        </row>
        <row r="239">
          <cell r="C239">
            <v>1284000</v>
          </cell>
          <cell r="D239" t="str">
            <v>455770</v>
          </cell>
          <cell r="E239">
            <v>15530.52</v>
          </cell>
          <cell r="F239">
            <v>1268469.48</v>
          </cell>
          <cell r="I239">
            <v>658.89</v>
          </cell>
          <cell r="N239">
            <v>1284000</v>
          </cell>
          <cell r="O239">
            <v>0</v>
          </cell>
          <cell r="P239">
            <v>0</v>
          </cell>
          <cell r="Q239">
            <v>0</v>
          </cell>
          <cell r="R239">
            <v>0</v>
          </cell>
          <cell r="S239">
            <v>1284000</v>
          </cell>
          <cell r="T239">
            <v>872370.67</v>
          </cell>
          <cell r="U239">
            <v>0</v>
          </cell>
          <cell r="V239">
            <v>1944325.15</v>
          </cell>
          <cell r="W239">
            <v>1944325.15</v>
          </cell>
          <cell r="X239">
            <v>0</v>
          </cell>
          <cell r="Y239">
            <v>0</v>
          </cell>
          <cell r="Z239">
            <v>18756.43</v>
          </cell>
          <cell r="AA239">
            <v>18756.43</v>
          </cell>
          <cell r="AB239">
            <v>34286.949999999997</v>
          </cell>
          <cell r="AC239">
            <v>0</v>
          </cell>
          <cell r="AF239">
            <v>856840.15</v>
          </cell>
        </row>
        <row r="240">
          <cell r="C240">
            <v>0</v>
          </cell>
          <cell r="D240" t="str">
            <v>455780</v>
          </cell>
          <cell r="E240">
            <v>82878.63</v>
          </cell>
          <cell r="F240">
            <v>-82878.63</v>
          </cell>
          <cell r="I240">
            <v>-44210.36</v>
          </cell>
          <cell r="N240">
            <v>0</v>
          </cell>
          <cell r="O240">
            <v>0</v>
          </cell>
          <cell r="P240">
            <v>0</v>
          </cell>
          <cell r="Q240">
            <v>0</v>
          </cell>
          <cell r="R240">
            <v>0</v>
          </cell>
          <cell r="S240">
            <v>0</v>
          </cell>
          <cell r="T240">
            <v>123965.17</v>
          </cell>
          <cell r="U240">
            <v>0</v>
          </cell>
          <cell r="V240">
            <v>15390.550000000001</v>
          </cell>
          <cell r="W240">
            <v>15390.550000000001</v>
          </cell>
          <cell r="X240">
            <v>-82477.06</v>
          </cell>
          <cell r="Y240">
            <v>0</v>
          </cell>
          <cell r="Z240">
            <v>0</v>
          </cell>
          <cell r="AA240">
            <v>-82477.06</v>
          </cell>
          <cell r="AB240">
            <v>401.57000000000698</v>
          </cell>
          <cell r="AC240">
            <v>0</v>
          </cell>
          <cell r="AF240">
            <v>41086.539999999994</v>
          </cell>
        </row>
        <row r="241">
          <cell r="C241">
            <v>1284000</v>
          </cell>
          <cell r="D241" t="str">
            <v>A_PINE CREEK TRT 589</v>
          </cell>
          <cell r="E241">
            <v>98409.150000000009</v>
          </cell>
          <cell r="F241">
            <v>1185590.8500000001</v>
          </cell>
          <cell r="I241">
            <v>-52176.68</v>
          </cell>
          <cell r="N241">
            <v>1284000</v>
          </cell>
          <cell r="O241">
            <v>0</v>
          </cell>
          <cell r="P241">
            <v>0</v>
          </cell>
          <cell r="Q241">
            <v>0</v>
          </cell>
          <cell r="R241">
            <v>0</v>
          </cell>
          <cell r="S241">
            <v>1284000</v>
          </cell>
          <cell r="T241">
            <v>1081950.54</v>
          </cell>
          <cell r="U241">
            <v>0</v>
          </cell>
          <cell r="V241">
            <v>2237073.62</v>
          </cell>
          <cell r="W241">
            <v>2237073.62</v>
          </cell>
          <cell r="X241">
            <v>-82477.06</v>
          </cell>
          <cell r="Y241">
            <v>0</v>
          </cell>
          <cell r="Z241">
            <v>18756.43</v>
          </cell>
          <cell r="AA241">
            <v>-63720.63</v>
          </cell>
          <cell r="AB241">
            <v>34688.520000000011</v>
          </cell>
          <cell r="AC241">
            <v>0</v>
          </cell>
          <cell r="AF241">
            <v>983541.39</v>
          </cell>
        </row>
        <row r="242">
          <cell r="C242">
            <v>0</v>
          </cell>
          <cell r="D242" t="str">
            <v>A_PLANT ENERGY UT574</v>
          </cell>
          <cell r="E242">
            <v>0</v>
          </cell>
          <cell r="F242">
            <v>0</v>
          </cell>
          <cell r="I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F242">
            <v>0</v>
          </cell>
        </row>
        <row r="243">
          <cell r="C243">
            <v>0</v>
          </cell>
          <cell r="D243" t="str">
            <v>454700</v>
          </cell>
          <cell r="E243">
            <v>0</v>
          </cell>
          <cell r="F243">
            <v>0</v>
          </cell>
          <cell r="I243">
            <v>0</v>
          </cell>
          <cell r="N243">
            <v>0</v>
          </cell>
          <cell r="O243">
            <v>0</v>
          </cell>
          <cell r="P243">
            <v>0</v>
          </cell>
          <cell r="Q243">
            <v>0</v>
          </cell>
          <cell r="R243">
            <v>0</v>
          </cell>
          <cell r="S243">
            <v>0</v>
          </cell>
          <cell r="T243">
            <v>0</v>
          </cell>
          <cell r="U243">
            <v>0</v>
          </cell>
          <cell r="V243">
            <v>4500</v>
          </cell>
          <cell r="W243">
            <v>4500</v>
          </cell>
          <cell r="X243">
            <v>0</v>
          </cell>
          <cell r="Y243">
            <v>0</v>
          </cell>
          <cell r="Z243">
            <v>0</v>
          </cell>
          <cell r="AA243">
            <v>0</v>
          </cell>
          <cell r="AB243">
            <v>0</v>
          </cell>
          <cell r="AC243">
            <v>0</v>
          </cell>
          <cell r="AF243">
            <v>0</v>
          </cell>
        </row>
        <row r="244">
          <cell r="C244">
            <v>1583000</v>
          </cell>
          <cell r="D244" t="str">
            <v>454705</v>
          </cell>
          <cell r="E244">
            <v>92637.08</v>
          </cell>
          <cell r="F244">
            <v>1490362.92</v>
          </cell>
          <cell r="I244">
            <v>16516.12</v>
          </cell>
          <cell r="N244">
            <v>1583000</v>
          </cell>
          <cell r="O244">
            <v>583000</v>
          </cell>
          <cell r="P244">
            <v>0</v>
          </cell>
          <cell r="Q244">
            <v>0</v>
          </cell>
          <cell r="R244">
            <v>0</v>
          </cell>
          <cell r="S244">
            <v>2166000</v>
          </cell>
          <cell r="T244">
            <v>514033.19</v>
          </cell>
          <cell r="U244">
            <v>0</v>
          </cell>
          <cell r="V244">
            <v>14705</v>
          </cell>
          <cell r="W244">
            <v>14705</v>
          </cell>
          <cell r="X244">
            <v>-71010.67</v>
          </cell>
          <cell r="Y244">
            <v>0</v>
          </cell>
          <cell r="Z244">
            <v>0</v>
          </cell>
          <cell r="AA244">
            <v>-71010.67</v>
          </cell>
          <cell r="AB244">
            <v>21626.410000000003</v>
          </cell>
          <cell r="AC244">
            <v>0</v>
          </cell>
          <cell r="AF244">
            <v>421396.11</v>
          </cell>
        </row>
        <row r="245">
          <cell r="C245">
            <v>1320000</v>
          </cell>
          <cell r="D245" t="str">
            <v>455050</v>
          </cell>
          <cell r="E245">
            <v>448860.26</v>
          </cell>
          <cell r="F245">
            <v>871139.74</v>
          </cell>
          <cell r="I245">
            <v>127872.19</v>
          </cell>
          <cell r="N245">
            <v>1320000</v>
          </cell>
          <cell r="O245">
            <v>0</v>
          </cell>
          <cell r="P245">
            <v>0</v>
          </cell>
          <cell r="Q245">
            <v>0</v>
          </cell>
          <cell r="R245">
            <v>0</v>
          </cell>
          <cell r="S245">
            <v>1320000</v>
          </cell>
          <cell r="T245">
            <v>512642.77</v>
          </cell>
          <cell r="U245">
            <v>0</v>
          </cell>
          <cell r="V245">
            <v>198443.33000000002</v>
          </cell>
          <cell r="W245">
            <v>198443.33000000002</v>
          </cell>
          <cell r="X245">
            <v>-159278.85</v>
          </cell>
          <cell r="Y245">
            <v>0</v>
          </cell>
          <cell r="Z245">
            <v>0</v>
          </cell>
          <cell r="AA245">
            <v>-159278.85</v>
          </cell>
          <cell r="AB245">
            <v>289581.41000000003</v>
          </cell>
          <cell r="AC245">
            <v>0</v>
          </cell>
          <cell r="AF245">
            <v>63782.510000000009</v>
          </cell>
        </row>
        <row r="246">
          <cell r="C246">
            <v>755000</v>
          </cell>
          <cell r="D246" t="str">
            <v>455051</v>
          </cell>
          <cell r="E246">
            <v>688005.45</v>
          </cell>
          <cell r="F246">
            <v>66994.550000000047</v>
          </cell>
          <cell r="I246">
            <v>466518.83</v>
          </cell>
          <cell r="N246">
            <v>755000</v>
          </cell>
          <cell r="O246">
            <v>784000</v>
          </cell>
          <cell r="P246">
            <v>0</v>
          </cell>
          <cell r="Q246">
            <v>0</v>
          </cell>
          <cell r="R246">
            <v>0</v>
          </cell>
          <cell r="S246">
            <v>1539000</v>
          </cell>
          <cell r="T246">
            <v>1332496.3</v>
          </cell>
          <cell r="U246">
            <v>0</v>
          </cell>
          <cell r="V246">
            <v>349169.67</v>
          </cell>
          <cell r="W246">
            <v>349169.67</v>
          </cell>
          <cell r="X246">
            <v>-210306.43000000002</v>
          </cell>
          <cell r="Y246">
            <v>0</v>
          </cell>
          <cell r="Z246">
            <v>0</v>
          </cell>
          <cell r="AA246">
            <v>-210306.43000000002</v>
          </cell>
          <cell r="AB246">
            <v>477699.0199999999</v>
          </cell>
          <cell r="AC246">
            <v>0</v>
          </cell>
          <cell r="AF246">
            <v>644490.85000000009</v>
          </cell>
        </row>
        <row r="247">
          <cell r="C247">
            <v>0</v>
          </cell>
          <cell r="D247" t="str">
            <v>455052</v>
          </cell>
          <cell r="E247">
            <v>0</v>
          </cell>
          <cell r="F247">
            <v>0</v>
          </cell>
          <cell r="I247">
            <v>0</v>
          </cell>
          <cell r="N247">
            <v>0</v>
          </cell>
          <cell r="O247">
            <v>0</v>
          </cell>
          <cell r="P247">
            <v>0</v>
          </cell>
          <cell r="Q247">
            <v>0</v>
          </cell>
          <cell r="R247">
            <v>0</v>
          </cell>
          <cell r="S247">
            <v>0</v>
          </cell>
          <cell r="T247">
            <v>0</v>
          </cell>
          <cell r="U247">
            <v>0</v>
          </cell>
          <cell r="V247">
            <v>0</v>
          </cell>
          <cell r="W247">
            <v>0</v>
          </cell>
          <cell r="X247">
            <v>0</v>
          </cell>
          <cell r="Y247">
            <v>0</v>
          </cell>
          <cell r="Z247">
            <v>107173.11</v>
          </cell>
          <cell r="AA247">
            <v>107173.11</v>
          </cell>
          <cell r="AB247">
            <v>107173.11</v>
          </cell>
          <cell r="AC247">
            <v>0</v>
          </cell>
          <cell r="AF247">
            <v>0</v>
          </cell>
        </row>
        <row r="248">
          <cell r="C248">
            <v>1000000</v>
          </cell>
          <cell r="D248" t="str">
            <v>455054</v>
          </cell>
          <cell r="E248">
            <v>571762.31000000006</v>
          </cell>
          <cell r="F248">
            <v>428237.68999999994</v>
          </cell>
          <cell r="I248">
            <v>337086.03</v>
          </cell>
          <cell r="N248">
            <v>1000000</v>
          </cell>
          <cell r="O248">
            <v>5328000</v>
          </cell>
          <cell r="P248">
            <v>0</v>
          </cell>
          <cell r="Q248">
            <v>0</v>
          </cell>
          <cell r="R248">
            <v>0</v>
          </cell>
          <cell r="S248">
            <v>6328000</v>
          </cell>
          <cell r="T248">
            <v>1261136.92</v>
          </cell>
          <cell r="U248">
            <v>0</v>
          </cell>
          <cell r="V248">
            <v>5528215.4800000004</v>
          </cell>
          <cell r="W248">
            <v>5528215.4800000004</v>
          </cell>
          <cell r="X248">
            <v>0</v>
          </cell>
          <cell r="Y248">
            <v>0</v>
          </cell>
          <cell r="Z248">
            <v>728117.36</v>
          </cell>
          <cell r="AA248">
            <v>728117.36</v>
          </cell>
          <cell r="AB248">
            <v>1299879.67</v>
          </cell>
          <cell r="AC248">
            <v>0</v>
          </cell>
          <cell r="AF248">
            <v>689374.60999999987</v>
          </cell>
        </row>
        <row r="249">
          <cell r="C249">
            <v>403000</v>
          </cell>
          <cell r="D249" t="str">
            <v>455055</v>
          </cell>
          <cell r="E249">
            <v>191567.79</v>
          </cell>
          <cell r="F249">
            <v>211432.21</v>
          </cell>
          <cell r="I249">
            <v>19641.580000000002</v>
          </cell>
          <cell r="N249">
            <v>403000</v>
          </cell>
          <cell r="O249">
            <v>0</v>
          </cell>
          <cell r="P249">
            <v>0</v>
          </cell>
          <cell r="Q249">
            <v>0</v>
          </cell>
          <cell r="R249">
            <v>0</v>
          </cell>
          <cell r="S249">
            <v>403000</v>
          </cell>
          <cell r="T249">
            <v>1412827.93</v>
          </cell>
          <cell r="U249">
            <v>0</v>
          </cell>
          <cell r="V249">
            <v>133503.66</v>
          </cell>
          <cell r="W249">
            <v>133503.66</v>
          </cell>
          <cell r="X249">
            <v>0</v>
          </cell>
          <cell r="Y249">
            <v>0</v>
          </cell>
          <cell r="Z249">
            <v>0</v>
          </cell>
          <cell r="AA249">
            <v>0</v>
          </cell>
          <cell r="AB249">
            <v>191567.79</v>
          </cell>
          <cell r="AC249">
            <v>0</v>
          </cell>
          <cell r="AF249">
            <v>1221260.1399999999</v>
          </cell>
        </row>
        <row r="250">
          <cell r="C250">
            <v>4197000</v>
          </cell>
          <cell r="D250" t="str">
            <v>455068</v>
          </cell>
          <cell r="E250">
            <v>701132.15</v>
          </cell>
          <cell r="F250">
            <v>3495867.85</v>
          </cell>
          <cell r="I250">
            <v>295126.53000000003</v>
          </cell>
          <cell r="N250">
            <v>4197000</v>
          </cell>
          <cell r="O250">
            <v>8053000</v>
          </cell>
          <cell r="P250">
            <v>0</v>
          </cell>
          <cell r="Q250">
            <v>0</v>
          </cell>
          <cell r="R250">
            <v>0</v>
          </cell>
          <cell r="S250">
            <v>12250000</v>
          </cell>
          <cell r="T250">
            <v>701132.15</v>
          </cell>
          <cell r="U250">
            <v>0</v>
          </cell>
          <cell r="V250">
            <v>1192725.1400000001</v>
          </cell>
          <cell r="W250">
            <v>1192725.1400000001</v>
          </cell>
          <cell r="X250">
            <v>0</v>
          </cell>
          <cell r="Y250">
            <v>0</v>
          </cell>
          <cell r="Z250">
            <v>0</v>
          </cell>
          <cell r="AA250">
            <v>0</v>
          </cell>
          <cell r="AB250">
            <v>701132.15</v>
          </cell>
          <cell r="AC250">
            <v>0</v>
          </cell>
          <cell r="AF250">
            <v>0</v>
          </cell>
        </row>
        <row r="251">
          <cell r="C251">
            <v>138000</v>
          </cell>
          <cell r="D251" t="str">
            <v>455069</v>
          </cell>
          <cell r="E251">
            <v>37739.040000000001</v>
          </cell>
          <cell r="F251">
            <v>100260.95999999999</v>
          </cell>
          <cell r="I251">
            <v>34020.04</v>
          </cell>
          <cell r="N251">
            <v>138000</v>
          </cell>
          <cell r="O251">
            <v>144000</v>
          </cell>
          <cell r="P251">
            <v>0</v>
          </cell>
          <cell r="Q251">
            <v>0</v>
          </cell>
          <cell r="R251">
            <v>0</v>
          </cell>
          <cell r="S251">
            <v>282000</v>
          </cell>
          <cell r="T251">
            <v>37739.040000000001</v>
          </cell>
          <cell r="U251">
            <v>0</v>
          </cell>
          <cell r="V251">
            <v>33159</v>
          </cell>
          <cell r="W251">
            <v>33159</v>
          </cell>
          <cell r="X251">
            <v>0</v>
          </cell>
          <cell r="Y251">
            <v>0</v>
          </cell>
          <cell r="Z251">
            <v>0</v>
          </cell>
          <cell r="AA251">
            <v>0</v>
          </cell>
          <cell r="AB251">
            <v>37739.040000000001</v>
          </cell>
          <cell r="AC251">
            <v>0</v>
          </cell>
          <cell r="AF251">
            <v>0</v>
          </cell>
        </row>
        <row r="252">
          <cell r="C252">
            <v>1030000</v>
          </cell>
          <cell r="D252" t="str">
            <v>455071</v>
          </cell>
          <cell r="E252">
            <v>238992.26</v>
          </cell>
          <cell r="F252">
            <v>791007.74</v>
          </cell>
          <cell r="I252">
            <v>81186.259999999995</v>
          </cell>
          <cell r="N252">
            <v>1030000</v>
          </cell>
          <cell r="O252">
            <v>1069000</v>
          </cell>
          <cell r="P252">
            <v>0</v>
          </cell>
          <cell r="Q252">
            <v>0</v>
          </cell>
          <cell r="R252">
            <v>0</v>
          </cell>
          <cell r="S252">
            <v>2099000</v>
          </cell>
          <cell r="T252">
            <v>570166.77</v>
          </cell>
          <cell r="U252">
            <v>0</v>
          </cell>
          <cell r="V252">
            <v>142655.88</v>
          </cell>
          <cell r="W252">
            <v>142655.88</v>
          </cell>
          <cell r="X252">
            <v>-178602.3</v>
          </cell>
          <cell r="Y252">
            <v>0</v>
          </cell>
          <cell r="Z252">
            <v>185218.33000000002</v>
          </cell>
          <cell r="AA252">
            <v>6616.0300000000279</v>
          </cell>
          <cell r="AB252">
            <v>245608.29000000004</v>
          </cell>
          <cell r="AC252">
            <v>0</v>
          </cell>
          <cell r="AF252">
            <v>331174.51</v>
          </cell>
        </row>
        <row r="253">
          <cell r="C253">
            <v>2991000</v>
          </cell>
          <cell r="D253" t="str">
            <v>455073</v>
          </cell>
          <cell r="E253">
            <v>3324827.01</v>
          </cell>
          <cell r="F253">
            <v>-333827.00999999978</v>
          </cell>
          <cell r="I253">
            <v>1397609.75</v>
          </cell>
          <cell r="N253">
            <v>2991000</v>
          </cell>
          <cell r="O253">
            <v>4057000</v>
          </cell>
          <cell r="P253">
            <v>0</v>
          </cell>
          <cell r="Q253">
            <v>0</v>
          </cell>
          <cell r="R253">
            <v>0</v>
          </cell>
          <cell r="S253">
            <v>7048000</v>
          </cell>
          <cell r="T253">
            <v>5746286.1500000004</v>
          </cell>
          <cell r="U253">
            <v>192500</v>
          </cell>
          <cell r="V253">
            <v>805977.92</v>
          </cell>
          <cell r="W253">
            <v>998477.92</v>
          </cell>
          <cell r="X253">
            <v>0</v>
          </cell>
          <cell r="Y253">
            <v>0</v>
          </cell>
          <cell r="Z253">
            <v>2199840.39</v>
          </cell>
          <cell r="AA253">
            <v>2199840.39</v>
          </cell>
          <cell r="AB253">
            <v>5524667.4000000004</v>
          </cell>
          <cell r="AC253">
            <v>0</v>
          </cell>
          <cell r="AF253">
            <v>2421459.1400000006</v>
          </cell>
        </row>
        <row r="254">
          <cell r="C254">
            <v>38268000</v>
          </cell>
          <cell r="D254" t="str">
            <v>455080</v>
          </cell>
          <cell r="E254">
            <v>37986944.080000006</v>
          </cell>
          <cell r="F254">
            <v>281055.91999999434</v>
          </cell>
          <cell r="I254">
            <v>5198552.45</v>
          </cell>
          <cell r="N254">
            <v>38268000</v>
          </cell>
          <cell r="O254">
            <v>17022000</v>
          </cell>
          <cell r="P254">
            <v>0</v>
          </cell>
          <cell r="Q254">
            <v>0</v>
          </cell>
          <cell r="R254">
            <v>0</v>
          </cell>
          <cell r="S254">
            <v>55290000</v>
          </cell>
          <cell r="T254">
            <v>59478608.450000003</v>
          </cell>
          <cell r="U254">
            <v>0</v>
          </cell>
          <cell r="V254">
            <v>16123559.77</v>
          </cell>
          <cell r="W254">
            <v>16123559.77</v>
          </cell>
          <cell r="X254">
            <v>0</v>
          </cell>
          <cell r="Y254">
            <v>0</v>
          </cell>
          <cell r="Z254">
            <v>26430199.829999998</v>
          </cell>
          <cell r="AA254">
            <v>26430199.829999998</v>
          </cell>
          <cell r="AB254">
            <v>64417143.910000004</v>
          </cell>
          <cell r="AC254">
            <v>0</v>
          </cell>
          <cell r="AF254">
            <v>21491664.369999997</v>
          </cell>
        </row>
        <row r="255">
          <cell r="C255">
            <v>2000000</v>
          </cell>
          <cell r="D255" t="str">
            <v>455081</v>
          </cell>
          <cell r="E255">
            <v>1649866.5</v>
          </cell>
          <cell r="F255">
            <v>350133.5</v>
          </cell>
          <cell r="I255">
            <v>624843.5</v>
          </cell>
          <cell r="N255">
            <v>2000000</v>
          </cell>
          <cell r="O255">
            <v>0</v>
          </cell>
          <cell r="P255">
            <v>0</v>
          </cell>
          <cell r="Q255">
            <v>0</v>
          </cell>
          <cell r="R255">
            <v>0</v>
          </cell>
          <cell r="S255">
            <v>2000000</v>
          </cell>
          <cell r="T255">
            <v>1711277.44</v>
          </cell>
          <cell r="U255">
            <v>0</v>
          </cell>
          <cell r="V255">
            <v>585000</v>
          </cell>
          <cell r="W255">
            <v>585000</v>
          </cell>
          <cell r="X255">
            <v>0</v>
          </cell>
          <cell r="Y255">
            <v>0</v>
          </cell>
          <cell r="Z255">
            <v>57380.130000000005</v>
          </cell>
          <cell r="AA255">
            <v>57380.130000000005</v>
          </cell>
          <cell r="AB255">
            <v>1707246.63</v>
          </cell>
          <cell r="AC255">
            <v>0</v>
          </cell>
          <cell r="AF255">
            <v>61410.939999999944</v>
          </cell>
        </row>
        <row r="256">
          <cell r="C256">
            <v>11500000</v>
          </cell>
          <cell r="D256" t="str">
            <v>455082</v>
          </cell>
          <cell r="E256">
            <v>7363178.8800000008</v>
          </cell>
          <cell r="F256">
            <v>4136821.1199999992</v>
          </cell>
          <cell r="I256">
            <v>4898098.8499999996</v>
          </cell>
          <cell r="N256">
            <v>11500000</v>
          </cell>
          <cell r="O256">
            <v>0</v>
          </cell>
          <cell r="P256">
            <v>0</v>
          </cell>
          <cell r="Q256">
            <v>0</v>
          </cell>
          <cell r="R256">
            <v>0</v>
          </cell>
          <cell r="S256">
            <v>11500000</v>
          </cell>
          <cell r="T256">
            <v>8313750.54</v>
          </cell>
          <cell r="U256">
            <v>0</v>
          </cell>
          <cell r="V256">
            <v>2038556.42</v>
          </cell>
          <cell r="W256">
            <v>2038556.42</v>
          </cell>
          <cell r="X256">
            <v>0</v>
          </cell>
          <cell r="Y256">
            <v>0</v>
          </cell>
          <cell r="Z256">
            <v>1060023.08</v>
          </cell>
          <cell r="AA256">
            <v>1060023.08</v>
          </cell>
          <cell r="AB256">
            <v>8423201.9600000009</v>
          </cell>
          <cell r="AC256">
            <v>0</v>
          </cell>
          <cell r="AF256">
            <v>950571.65999999922</v>
          </cell>
        </row>
        <row r="257">
          <cell r="C257">
            <v>2941000</v>
          </cell>
          <cell r="D257" t="str">
            <v>455086</v>
          </cell>
          <cell r="E257">
            <v>485294.65</v>
          </cell>
          <cell r="F257">
            <v>2455705.35</v>
          </cell>
          <cell r="I257">
            <v>36878.83</v>
          </cell>
          <cell r="N257">
            <v>2941000</v>
          </cell>
          <cell r="O257">
            <v>1960000</v>
          </cell>
          <cell r="P257">
            <v>0</v>
          </cell>
          <cell r="Q257">
            <v>0</v>
          </cell>
          <cell r="R257">
            <v>0</v>
          </cell>
          <cell r="S257">
            <v>4901000</v>
          </cell>
          <cell r="T257">
            <v>677877.15</v>
          </cell>
          <cell r="U257">
            <v>0</v>
          </cell>
          <cell r="V257">
            <v>547053.68000000005</v>
          </cell>
          <cell r="W257">
            <v>547053.68000000005</v>
          </cell>
          <cell r="X257">
            <v>0</v>
          </cell>
          <cell r="Y257">
            <v>0</v>
          </cell>
          <cell r="Z257">
            <v>179940.92</v>
          </cell>
          <cell r="AA257">
            <v>179940.92</v>
          </cell>
          <cell r="AB257">
            <v>665235.57000000007</v>
          </cell>
          <cell r="AC257">
            <v>0</v>
          </cell>
          <cell r="AF257">
            <v>192582.5</v>
          </cell>
        </row>
        <row r="258">
          <cell r="C258">
            <v>50000</v>
          </cell>
          <cell r="D258" t="str">
            <v>455087</v>
          </cell>
          <cell r="E258">
            <v>7650.7800000000007</v>
          </cell>
          <cell r="F258">
            <v>42349.22</v>
          </cell>
          <cell r="I258">
            <v>1819.73</v>
          </cell>
          <cell r="N258">
            <v>50000</v>
          </cell>
          <cell r="O258">
            <v>0</v>
          </cell>
          <cell r="P258">
            <v>0</v>
          </cell>
          <cell r="Q258">
            <v>0</v>
          </cell>
          <cell r="R258">
            <v>0</v>
          </cell>
          <cell r="S258">
            <v>50000</v>
          </cell>
          <cell r="T258">
            <v>462985.7</v>
          </cell>
          <cell r="U258">
            <v>0</v>
          </cell>
          <cell r="V258">
            <v>300</v>
          </cell>
          <cell r="W258">
            <v>300</v>
          </cell>
          <cell r="X258">
            <v>-3280.09</v>
          </cell>
          <cell r="Y258">
            <v>0</v>
          </cell>
          <cell r="Z258">
            <v>0</v>
          </cell>
          <cell r="AA258">
            <v>-3280.09</v>
          </cell>
          <cell r="AB258">
            <v>4370.6900000000005</v>
          </cell>
          <cell r="AC258">
            <v>0</v>
          </cell>
          <cell r="AF258">
            <v>455334.92</v>
          </cell>
        </row>
        <row r="259">
          <cell r="C259">
            <v>100000</v>
          </cell>
          <cell r="D259" t="str">
            <v>455088</v>
          </cell>
          <cell r="E259">
            <v>20891.14</v>
          </cell>
          <cell r="F259">
            <v>79108.86</v>
          </cell>
          <cell r="I259">
            <v>-2.5300000000000002</v>
          </cell>
          <cell r="N259">
            <v>100000</v>
          </cell>
          <cell r="O259">
            <v>0</v>
          </cell>
          <cell r="P259">
            <v>0</v>
          </cell>
          <cell r="Q259">
            <v>0</v>
          </cell>
          <cell r="R259">
            <v>0</v>
          </cell>
          <cell r="S259">
            <v>100000</v>
          </cell>
          <cell r="T259">
            <v>42047.49</v>
          </cell>
          <cell r="U259">
            <v>0</v>
          </cell>
          <cell r="V259">
            <v>0</v>
          </cell>
          <cell r="W259">
            <v>0</v>
          </cell>
          <cell r="X259">
            <v>-19631.03</v>
          </cell>
          <cell r="Y259">
            <v>0</v>
          </cell>
          <cell r="Z259">
            <v>0</v>
          </cell>
          <cell r="AA259">
            <v>-19631.03</v>
          </cell>
          <cell r="AB259">
            <v>1260.1100000000006</v>
          </cell>
          <cell r="AC259">
            <v>0</v>
          </cell>
          <cell r="AF259">
            <v>21156.35</v>
          </cell>
        </row>
        <row r="260">
          <cell r="C260">
            <v>958000</v>
          </cell>
          <cell r="D260" t="str">
            <v>455089</v>
          </cell>
          <cell r="E260">
            <v>105225.43</v>
          </cell>
          <cell r="F260">
            <v>852774.57000000007</v>
          </cell>
          <cell r="I260">
            <v>50984.97</v>
          </cell>
          <cell r="N260">
            <v>958000</v>
          </cell>
          <cell r="O260">
            <v>13686000</v>
          </cell>
          <cell r="P260">
            <v>0</v>
          </cell>
          <cell r="Q260">
            <v>0</v>
          </cell>
          <cell r="R260">
            <v>0</v>
          </cell>
          <cell r="S260">
            <v>14644000</v>
          </cell>
          <cell r="T260">
            <v>347162.38</v>
          </cell>
          <cell r="U260">
            <v>0</v>
          </cell>
          <cell r="V260">
            <v>3268593.37</v>
          </cell>
          <cell r="W260">
            <v>3268593.37</v>
          </cell>
          <cell r="X260">
            <v>0</v>
          </cell>
          <cell r="Y260">
            <v>0</v>
          </cell>
          <cell r="Z260">
            <v>224553.98</v>
          </cell>
          <cell r="AA260">
            <v>224553.98</v>
          </cell>
          <cell r="AB260">
            <v>329779.41000000003</v>
          </cell>
          <cell r="AC260">
            <v>0</v>
          </cell>
          <cell r="AF260">
            <v>241936.95</v>
          </cell>
        </row>
        <row r="261">
          <cell r="C261">
            <v>549000</v>
          </cell>
          <cell r="D261" t="str">
            <v>455090</v>
          </cell>
          <cell r="E261">
            <v>600872.38</v>
          </cell>
          <cell r="F261">
            <v>-51872.380000000005</v>
          </cell>
          <cell r="I261">
            <v>178744.22</v>
          </cell>
          <cell r="N261">
            <v>549000</v>
          </cell>
          <cell r="O261">
            <v>0</v>
          </cell>
          <cell r="P261">
            <v>0</v>
          </cell>
          <cell r="Q261">
            <v>0</v>
          </cell>
          <cell r="R261">
            <v>0</v>
          </cell>
          <cell r="S261">
            <v>549000</v>
          </cell>
          <cell r="T261">
            <v>711158.21</v>
          </cell>
          <cell r="U261">
            <v>0</v>
          </cell>
          <cell r="V261">
            <v>370029.51</v>
          </cell>
          <cell r="W261">
            <v>370029.51</v>
          </cell>
          <cell r="X261">
            <v>0</v>
          </cell>
          <cell r="Y261">
            <v>0</v>
          </cell>
          <cell r="Z261">
            <v>15262942.27</v>
          </cell>
          <cell r="AA261">
            <v>15262942.27</v>
          </cell>
          <cell r="AB261">
            <v>15863814.65</v>
          </cell>
          <cell r="AC261">
            <v>0</v>
          </cell>
          <cell r="AF261">
            <v>110285.82999999996</v>
          </cell>
        </row>
        <row r="262">
          <cell r="C262">
            <v>1690000</v>
          </cell>
          <cell r="D262" t="str">
            <v>455091</v>
          </cell>
          <cell r="E262">
            <v>1084399.5999999999</v>
          </cell>
          <cell r="F262">
            <v>605600.40000000014</v>
          </cell>
          <cell r="I262">
            <v>646245.05000000005</v>
          </cell>
          <cell r="N262">
            <v>1690000</v>
          </cell>
          <cell r="O262">
            <v>4960000</v>
          </cell>
          <cell r="P262">
            <v>0</v>
          </cell>
          <cell r="Q262">
            <v>0</v>
          </cell>
          <cell r="R262">
            <v>0</v>
          </cell>
          <cell r="S262">
            <v>6650000</v>
          </cell>
          <cell r="T262">
            <v>1882090.99</v>
          </cell>
          <cell r="U262">
            <v>2087580</v>
          </cell>
          <cell r="V262">
            <v>7539469.0700000003</v>
          </cell>
          <cell r="W262">
            <v>9627049.0700000003</v>
          </cell>
          <cell r="X262">
            <v>0</v>
          </cell>
          <cell r="Y262">
            <v>0</v>
          </cell>
          <cell r="Z262">
            <v>768997.5</v>
          </cell>
          <cell r="AA262">
            <v>768997.5</v>
          </cell>
          <cell r="AB262">
            <v>1853397.0999999999</v>
          </cell>
          <cell r="AC262">
            <v>0</v>
          </cell>
          <cell r="AF262">
            <v>797691.39000000013</v>
          </cell>
        </row>
        <row r="263">
          <cell r="C263">
            <v>0</v>
          </cell>
          <cell r="D263" t="str">
            <v>455571</v>
          </cell>
          <cell r="E263">
            <v>0</v>
          </cell>
          <cell r="F263">
            <v>0</v>
          </cell>
          <cell r="I263">
            <v>0</v>
          </cell>
          <cell r="N263">
            <v>0</v>
          </cell>
          <cell r="O263">
            <v>0</v>
          </cell>
          <cell r="P263">
            <v>0</v>
          </cell>
          <cell r="Q263">
            <v>0</v>
          </cell>
          <cell r="R263">
            <v>0</v>
          </cell>
          <cell r="S263">
            <v>0</v>
          </cell>
          <cell r="T263">
            <v>18964.28</v>
          </cell>
          <cell r="U263">
            <v>0</v>
          </cell>
          <cell r="V263">
            <v>0</v>
          </cell>
          <cell r="W263">
            <v>0</v>
          </cell>
          <cell r="X263">
            <v>0</v>
          </cell>
          <cell r="Y263">
            <v>0</v>
          </cell>
          <cell r="Z263">
            <v>0</v>
          </cell>
          <cell r="AA263">
            <v>0</v>
          </cell>
          <cell r="AB263">
            <v>0</v>
          </cell>
          <cell r="AC263">
            <v>0</v>
          </cell>
          <cell r="AF263">
            <v>18964.28</v>
          </cell>
        </row>
        <row r="264">
          <cell r="C264">
            <v>2828000</v>
          </cell>
          <cell r="D264" t="str">
            <v>455581</v>
          </cell>
          <cell r="E264">
            <v>2427252.33</v>
          </cell>
          <cell r="F264">
            <v>400747.66999999993</v>
          </cell>
          <cell r="I264">
            <v>1418933.87</v>
          </cell>
          <cell r="N264">
            <v>2828000</v>
          </cell>
          <cell r="O264">
            <v>13144000</v>
          </cell>
          <cell r="P264">
            <v>0</v>
          </cell>
          <cell r="Q264">
            <v>0</v>
          </cell>
          <cell r="R264">
            <v>0</v>
          </cell>
          <cell r="S264">
            <v>15972000</v>
          </cell>
          <cell r="T264">
            <v>2427252.33</v>
          </cell>
          <cell r="U264">
            <v>0</v>
          </cell>
          <cell r="V264">
            <v>4186451.46</v>
          </cell>
          <cell r="W264">
            <v>4186451.46</v>
          </cell>
          <cell r="X264">
            <v>0</v>
          </cell>
          <cell r="Y264">
            <v>0</v>
          </cell>
          <cell r="Z264">
            <v>0</v>
          </cell>
          <cell r="AA264">
            <v>0</v>
          </cell>
          <cell r="AB264">
            <v>2427252.33</v>
          </cell>
          <cell r="AC264">
            <v>0</v>
          </cell>
          <cell r="AF264">
            <v>0</v>
          </cell>
        </row>
        <row r="265">
          <cell r="C265">
            <v>556000</v>
          </cell>
          <cell r="D265" t="str">
            <v>455582</v>
          </cell>
          <cell r="E265">
            <v>11110.18</v>
          </cell>
          <cell r="F265">
            <v>544889.81999999995</v>
          </cell>
          <cell r="I265">
            <v>11110.18</v>
          </cell>
          <cell r="N265">
            <v>556000</v>
          </cell>
          <cell r="O265">
            <v>1556000</v>
          </cell>
          <cell r="P265">
            <v>0</v>
          </cell>
          <cell r="Q265">
            <v>0</v>
          </cell>
          <cell r="R265">
            <v>0</v>
          </cell>
          <cell r="S265">
            <v>2112000</v>
          </cell>
          <cell r="T265">
            <v>11110.18</v>
          </cell>
          <cell r="U265">
            <v>0</v>
          </cell>
          <cell r="V265">
            <v>491817</v>
          </cell>
          <cell r="W265">
            <v>491817</v>
          </cell>
          <cell r="X265">
            <v>0</v>
          </cell>
          <cell r="Y265">
            <v>0</v>
          </cell>
          <cell r="Z265">
            <v>0</v>
          </cell>
          <cell r="AA265">
            <v>0</v>
          </cell>
          <cell r="AB265">
            <v>11110.18</v>
          </cell>
          <cell r="AC265">
            <v>0</v>
          </cell>
          <cell r="AF265">
            <v>0</v>
          </cell>
        </row>
        <row r="266">
          <cell r="C266">
            <v>1342000</v>
          </cell>
          <cell r="D266" t="str">
            <v>455584</v>
          </cell>
          <cell r="E266">
            <v>983687.64</v>
          </cell>
          <cell r="F266">
            <v>358312.36</v>
          </cell>
          <cell r="I266">
            <v>18118.830000000002</v>
          </cell>
          <cell r="N266">
            <v>1342000</v>
          </cell>
          <cell r="O266">
            <v>100000</v>
          </cell>
          <cell r="P266">
            <v>0</v>
          </cell>
          <cell r="Q266">
            <v>0</v>
          </cell>
          <cell r="R266">
            <v>0</v>
          </cell>
          <cell r="S266">
            <v>1442000</v>
          </cell>
          <cell r="T266">
            <v>1220485.58</v>
          </cell>
          <cell r="U266">
            <v>0</v>
          </cell>
          <cell r="V266">
            <v>9332.57</v>
          </cell>
          <cell r="W266">
            <v>9332.57</v>
          </cell>
          <cell r="X266">
            <v>-924347.92</v>
          </cell>
          <cell r="Y266">
            <v>0</v>
          </cell>
          <cell r="Z266">
            <v>0</v>
          </cell>
          <cell r="AA266">
            <v>-924347.92</v>
          </cell>
          <cell r="AB266">
            <v>59339.719999999972</v>
          </cell>
          <cell r="AC266">
            <v>0</v>
          </cell>
          <cell r="AF266">
            <v>236797.94000000006</v>
          </cell>
        </row>
        <row r="267">
          <cell r="C267">
            <v>3089000</v>
          </cell>
          <cell r="D267" t="str">
            <v>455585</v>
          </cell>
          <cell r="E267">
            <v>1469034.72</v>
          </cell>
          <cell r="F267">
            <v>1619965.28</v>
          </cell>
          <cell r="I267">
            <v>337301.75</v>
          </cell>
          <cell r="N267">
            <v>3089000</v>
          </cell>
          <cell r="O267">
            <v>3208000</v>
          </cell>
          <cell r="P267">
            <v>0</v>
          </cell>
          <cell r="Q267">
            <v>0</v>
          </cell>
          <cell r="R267">
            <v>0</v>
          </cell>
          <cell r="S267">
            <v>6297000</v>
          </cell>
          <cell r="T267">
            <v>3120917.79</v>
          </cell>
          <cell r="U267">
            <v>0</v>
          </cell>
          <cell r="V267">
            <v>2588530.86</v>
          </cell>
          <cell r="W267">
            <v>2588530.86</v>
          </cell>
          <cell r="X267">
            <v>-1071528.3700000001</v>
          </cell>
          <cell r="Y267">
            <v>0</v>
          </cell>
          <cell r="Z267">
            <v>0</v>
          </cell>
          <cell r="AA267">
            <v>-1071528.3700000001</v>
          </cell>
          <cell r="AB267">
            <v>397506.34999999986</v>
          </cell>
          <cell r="AC267">
            <v>0</v>
          </cell>
          <cell r="AF267">
            <v>1651883.07</v>
          </cell>
        </row>
        <row r="268">
          <cell r="C268">
            <v>1040000</v>
          </cell>
          <cell r="D268" t="str">
            <v>455586</v>
          </cell>
          <cell r="E268">
            <v>5332.6</v>
          </cell>
          <cell r="F268">
            <v>1034667.4</v>
          </cell>
          <cell r="I268">
            <v>5332.6</v>
          </cell>
          <cell r="N268">
            <v>1040000</v>
          </cell>
          <cell r="O268">
            <v>0</v>
          </cell>
          <cell r="P268">
            <v>0</v>
          </cell>
          <cell r="Q268">
            <v>0</v>
          </cell>
          <cell r="R268">
            <v>0</v>
          </cell>
          <cell r="S268">
            <v>1040000</v>
          </cell>
          <cell r="T268">
            <v>27239.350000000002</v>
          </cell>
          <cell r="U268">
            <v>0</v>
          </cell>
          <cell r="V268">
            <v>355449.3</v>
          </cell>
          <cell r="W268">
            <v>355449.3</v>
          </cell>
          <cell r="X268">
            <v>0</v>
          </cell>
          <cell r="Y268">
            <v>0</v>
          </cell>
          <cell r="Z268">
            <v>20468.3</v>
          </cell>
          <cell r="AA268">
            <v>20468.3</v>
          </cell>
          <cell r="AB268">
            <v>25800.9</v>
          </cell>
          <cell r="AC268">
            <v>0</v>
          </cell>
          <cell r="AF268">
            <v>21906.75</v>
          </cell>
        </row>
        <row r="269">
          <cell r="C269">
            <v>100000</v>
          </cell>
          <cell r="D269" t="str">
            <v>455590</v>
          </cell>
          <cell r="E269">
            <v>0</v>
          </cell>
          <cell r="F269">
            <v>100000</v>
          </cell>
          <cell r="I269">
            <v>0</v>
          </cell>
          <cell r="N269">
            <v>100000</v>
          </cell>
          <cell r="O269">
            <v>0</v>
          </cell>
          <cell r="P269">
            <v>0</v>
          </cell>
          <cell r="Q269">
            <v>0</v>
          </cell>
          <cell r="R269">
            <v>0</v>
          </cell>
          <cell r="S269">
            <v>100000</v>
          </cell>
          <cell r="T269">
            <v>6501423.5800000001</v>
          </cell>
          <cell r="U269">
            <v>0</v>
          </cell>
          <cell r="V269">
            <v>0</v>
          </cell>
          <cell r="W269">
            <v>0</v>
          </cell>
          <cell r="X269">
            <v>0</v>
          </cell>
          <cell r="Y269">
            <v>0</v>
          </cell>
          <cell r="Z269">
            <v>0</v>
          </cell>
          <cell r="AA269">
            <v>0</v>
          </cell>
          <cell r="AB269">
            <v>0</v>
          </cell>
          <cell r="AC269">
            <v>0</v>
          </cell>
          <cell r="AF269">
            <v>6501423.5800000001</v>
          </cell>
        </row>
        <row r="270">
          <cell r="C270">
            <v>1500000</v>
          </cell>
          <cell r="D270" t="str">
            <v>455701</v>
          </cell>
          <cell r="E270">
            <v>0</v>
          </cell>
          <cell r="F270">
            <v>1500000</v>
          </cell>
          <cell r="I270">
            <v>0</v>
          </cell>
          <cell r="N270">
            <v>1500000</v>
          </cell>
          <cell r="O270">
            <v>0</v>
          </cell>
          <cell r="P270">
            <v>0</v>
          </cell>
          <cell r="Q270">
            <v>0</v>
          </cell>
          <cell r="R270">
            <v>0</v>
          </cell>
          <cell r="S270">
            <v>1500000</v>
          </cell>
          <cell r="T270">
            <v>0</v>
          </cell>
          <cell r="U270">
            <v>0</v>
          </cell>
          <cell r="V270">
            <v>0</v>
          </cell>
          <cell r="W270">
            <v>0</v>
          </cell>
          <cell r="X270">
            <v>0</v>
          </cell>
          <cell r="Y270">
            <v>0</v>
          </cell>
          <cell r="Z270">
            <v>0</v>
          </cell>
          <cell r="AA270">
            <v>0</v>
          </cell>
          <cell r="AB270">
            <v>0</v>
          </cell>
          <cell r="AC270">
            <v>0</v>
          </cell>
          <cell r="AF270">
            <v>0</v>
          </cell>
        </row>
        <row r="271">
          <cell r="C271">
            <v>171000</v>
          </cell>
          <cell r="D271" t="str">
            <v>455711</v>
          </cell>
          <cell r="E271">
            <v>26513.29</v>
          </cell>
          <cell r="F271">
            <v>144486.71</v>
          </cell>
          <cell r="I271">
            <v>1521.2</v>
          </cell>
          <cell r="N271">
            <v>171000</v>
          </cell>
          <cell r="O271">
            <v>0</v>
          </cell>
          <cell r="P271">
            <v>0</v>
          </cell>
          <cell r="Q271">
            <v>0</v>
          </cell>
          <cell r="R271">
            <v>0</v>
          </cell>
          <cell r="S271">
            <v>171000</v>
          </cell>
          <cell r="T271">
            <v>1428335.03</v>
          </cell>
          <cell r="U271">
            <v>0</v>
          </cell>
          <cell r="V271">
            <v>0</v>
          </cell>
          <cell r="W271">
            <v>0</v>
          </cell>
          <cell r="X271">
            <v>-20396.62</v>
          </cell>
          <cell r="Y271">
            <v>0</v>
          </cell>
          <cell r="Z271">
            <v>0</v>
          </cell>
          <cell r="AA271">
            <v>-20396.62</v>
          </cell>
          <cell r="AB271">
            <v>6116.6700000000019</v>
          </cell>
          <cell r="AC271">
            <v>0</v>
          </cell>
          <cell r="AF271">
            <v>1401821.74</v>
          </cell>
        </row>
        <row r="272">
          <cell r="C272">
            <v>2900000</v>
          </cell>
          <cell r="D272" t="str">
            <v>455722</v>
          </cell>
          <cell r="E272">
            <v>1126133.32</v>
          </cell>
          <cell r="F272">
            <v>1773866.68</v>
          </cell>
          <cell r="I272">
            <v>322866.65000000002</v>
          </cell>
          <cell r="N272">
            <v>2900000</v>
          </cell>
          <cell r="O272">
            <v>0</v>
          </cell>
          <cell r="P272">
            <v>0</v>
          </cell>
          <cell r="Q272">
            <v>0</v>
          </cell>
          <cell r="R272">
            <v>0</v>
          </cell>
          <cell r="S272">
            <v>2900000</v>
          </cell>
          <cell r="T272">
            <v>1534410.92</v>
          </cell>
          <cell r="U272">
            <v>2470490</v>
          </cell>
          <cell r="V272">
            <v>4000927.6</v>
          </cell>
          <cell r="W272">
            <v>6471417.5999999996</v>
          </cell>
          <cell r="X272">
            <v>-12759.25</v>
          </cell>
          <cell r="Y272">
            <v>0</v>
          </cell>
          <cell r="Z272">
            <v>535334.40000000002</v>
          </cell>
          <cell r="AA272">
            <v>522575.15</v>
          </cell>
          <cell r="AB272">
            <v>1648708.4700000002</v>
          </cell>
          <cell r="AC272">
            <v>0</v>
          </cell>
          <cell r="AF272">
            <v>408277.59999999986</v>
          </cell>
        </row>
        <row r="273">
          <cell r="C273">
            <v>865000</v>
          </cell>
          <cell r="D273" t="str">
            <v>455725</v>
          </cell>
          <cell r="E273">
            <v>628788.76</v>
          </cell>
          <cell r="F273">
            <v>236211.24</v>
          </cell>
          <cell r="I273">
            <v>434112.18</v>
          </cell>
          <cell r="N273">
            <v>865000</v>
          </cell>
          <cell r="O273">
            <v>0</v>
          </cell>
          <cell r="P273">
            <v>0</v>
          </cell>
          <cell r="Q273">
            <v>0</v>
          </cell>
          <cell r="R273">
            <v>0</v>
          </cell>
          <cell r="S273">
            <v>865000</v>
          </cell>
          <cell r="T273">
            <v>2953121.12</v>
          </cell>
          <cell r="U273">
            <v>0</v>
          </cell>
          <cell r="V273">
            <v>873858.88</v>
          </cell>
          <cell r="W273">
            <v>873858.88</v>
          </cell>
          <cell r="X273">
            <v>-385647.88</v>
          </cell>
          <cell r="Y273">
            <v>0</v>
          </cell>
          <cell r="Z273">
            <v>0</v>
          </cell>
          <cell r="AA273">
            <v>-385647.88</v>
          </cell>
          <cell r="AB273">
            <v>243140.88</v>
          </cell>
          <cell r="AC273">
            <v>0</v>
          </cell>
          <cell r="AF273">
            <v>2324332.3600000003</v>
          </cell>
        </row>
        <row r="274">
          <cell r="C274">
            <v>515000</v>
          </cell>
          <cell r="D274" t="str">
            <v>455730</v>
          </cell>
          <cell r="E274">
            <v>630400.29</v>
          </cell>
          <cell r="F274">
            <v>-115400.29000000004</v>
          </cell>
          <cell r="I274">
            <v>152437.98000000001</v>
          </cell>
          <cell r="N274">
            <v>515000</v>
          </cell>
          <cell r="O274">
            <v>535000</v>
          </cell>
          <cell r="P274">
            <v>0</v>
          </cell>
          <cell r="Q274">
            <v>0</v>
          </cell>
          <cell r="R274">
            <v>0</v>
          </cell>
          <cell r="S274">
            <v>1050000</v>
          </cell>
          <cell r="T274">
            <v>826471.44000000006</v>
          </cell>
          <cell r="U274">
            <v>0</v>
          </cell>
          <cell r="V274">
            <v>168107.51999999999</v>
          </cell>
          <cell r="W274">
            <v>168107.51999999999</v>
          </cell>
          <cell r="X274">
            <v>-549106.39</v>
          </cell>
          <cell r="Y274">
            <v>0</v>
          </cell>
          <cell r="Z274">
            <v>41338.910000000003</v>
          </cell>
          <cell r="AA274">
            <v>-507767.48</v>
          </cell>
          <cell r="AB274">
            <v>122632.81000000006</v>
          </cell>
          <cell r="AC274">
            <v>0</v>
          </cell>
          <cell r="AF274">
            <v>196071.15000000002</v>
          </cell>
        </row>
        <row r="275">
          <cell r="C275">
            <v>686000</v>
          </cell>
          <cell r="D275" t="str">
            <v>455740</v>
          </cell>
          <cell r="E275">
            <v>128871.84000000001</v>
          </cell>
          <cell r="F275">
            <v>557128.16</v>
          </cell>
          <cell r="I275">
            <v>154805.55000000002</v>
          </cell>
          <cell r="N275">
            <v>686000</v>
          </cell>
          <cell r="O275">
            <v>0</v>
          </cell>
          <cell r="P275">
            <v>0</v>
          </cell>
          <cell r="Q275">
            <v>0</v>
          </cell>
          <cell r="R275">
            <v>0</v>
          </cell>
          <cell r="S275">
            <v>686000</v>
          </cell>
          <cell r="T275">
            <v>1440104.47</v>
          </cell>
          <cell r="U275">
            <v>0</v>
          </cell>
          <cell r="V275">
            <v>85182.32</v>
          </cell>
          <cell r="W275">
            <v>85182.32</v>
          </cell>
          <cell r="X275">
            <v>0</v>
          </cell>
          <cell r="Y275">
            <v>0</v>
          </cell>
          <cell r="Z275">
            <v>1294955.02</v>
          </cell>
          <cell r="AA275">
            <v>1294955.02</v>
          </cell>
          <cell r="AB275">
            <v>1423826.86</v>
          </cell>
          <cell r="AC275">
            <v>0</v>
          </cell>
          <cell r="AF275">
            <v>1311232.6299999999</v>
          </cell>
        </row>
        <row r="276">
          <cell r="C276">
            <v>0</v>
          </cell>
          <cell r="D276" t="str">
            <v>455741</v>
          </cell>
          <cell r="E276">
            <v>0</v>
          </cell>
          <cell r="F276">
            <v>0</v>
          </cell>
          <cell r="I276">
            <v>0</v>
          </cell>
          <cell r="N276">
            <v>0</v>
          </cell>
          <cell r="O276">
            <v>3000000</v>
          </cell>
          <cell r="P276">
            <v>0</v>
          </cell>
          <cell r="Q276">
            <v>0</v>
          </cell>
          <cell r="R276">
            <v>0</v>
          </cell>
          <cell r="S276">
            <v>3000000</v>
          </cell>
          <cell r="T276">
            <v>0</v>
          </cell>
          <cell r="U276">
            <v>0</v>
          </cell>
          <cell r="V276">
            <v>0</v>
          </cell>
          <cell r="W276">
            <v>0</v>
          </cell>
          <cell r="X276">
            <v>0</v>
          </cell>
          <cell r="Y276">
            <v>0</v>
          </cell>
          <cell r="Z276">
            <v>0</v>
          </cell>
          <cell r="AA276">
            <v>0</v>
          </cell>
          <cell r="AB276">
            <v>0</v>
          </cell>
          <cell r="AC276">
            <v>0</v>
          </cell>
          <cell r="AF276">
            <v>0</v>
          </cell>
        </row>
        <row r="277">
          <cell r="C277">
            <v>1979000</v>
          </cell>
          <cell r="D277" t="str">
            <v>455742</v>
          </cell>
          <cell r="E277">
            <v>679.26</v>
          </cell>
          <cell r="F277">
            <v>1978320.74</v>
          </cell>
          <cell r="I277">
            <v>679.26</v>
          </cell>
          <cell r="N277">
            <v>1979000</v>
          </cell>
          <cell r="O277">
            <v>0</v>
          </cell>
          <cell r="P277">
            <v>0</v>
          </cell>
          <cell r="Q277">
            <v>0</v>
          </cell>
          <cell r="R277">
            <v>0</v>
          </cell>
          <cell r="S277">
            <v>1979000</v>
          </cell>
          <cell r="T277">
            <v>679.26</v>
          </cell>
          <cell r="U277">
            <v>0</v>
          </cell>
          <cell r="V277">
            <v>720753.25</v>
          </cell>
          <cell r="W277">
            <v>720753.25</v>
          </cell>
          <cell r="X277">
            <v>0</v>
          </cell>
          <cell r="Y277">
            <v>0</v>
          </cell>
          <cell r="Z277">
            <v>0</v>
          </cell>
          <cell r="AA277">
            <v>0</v>
          </cell>
          <cell r="AB277">
            <v>679.26</v>
          </cell>
          <cell r="AC277">
            <v>0</v>
          </cell>
          <cell r="AF277">
            <v>0</v>
          </cell>
        </row>
        <row r="278">
          <cell r="C278">
            <v>0</v>
          </cell>
          <cell r="D278" t="str">
            <v>455743</v>
          </cell>
          <cell r="E278">
            <v>0</v>
          </cell>
          <cell r="F278">
            <v>0</v>
          </cell>
          <cell r="I278">
            <v>0</v>
          </cell>
          <cell r="N278">
            <v>0</v>
          </cell>
          <cell r="O278">
            <v>378000</v>
          </cell>
          <cell r="P278">
            <v>0</v>
          </cell>
          <cell r="Q278">
            <v>0</v>
          </cell>
          <cell r="R278">
            <v>0</v>
          </cell>
          <cell r="S278">
            <v>378000</v>
          </cell>
          <cell r="T278">
            <v>0</v>
          </cell>
          <cell r="U278">
            <v>0</v>
          </cell>
          <cell r="V278">
            <v>0</v>
          </cell>
          <cell r="W278">
            <v>0</v>
          </cell>
          <cell r="X278">
            <v>0</v>
          </cell>
          <cell r="Y278">
            <v>0</v>
          </cell>
          <cell r="Z278">
            <v>0</v>
          </cell>
          <cell r="AA278">
            <v>0</v>
          </cell>
          <cell r="AB278">
            <v>0</v>
          </cell>
          <cell r="AC278">
            <v>0</v>
          </cell>
          <cell r="AF278">
            <v>0</v>
          </cell>
        </row>
        <row r="279">
          <cell r="C279">
            <v>900000</v>
          </cell>
          <cell r="D279" t="str">
            <v>455747</v>
          </cell>
          <cell r="E279">
            <v>783100.7300000001</v>
          </cell>
          <cell r="F279">
            <v>116899.2699999999</v>
          </cell>
          <cell r="I279">
            <v>115477.09</v>
          </cell>
          <cell r="N279">
            <v>900000</v>
          </cell>
          <cell r="O279">
            <v>0</v>
          </cell>
          <cell r="P279">
            <v>0</v>
          </cell>
          <cell r="Q279">
            <v>0</v>
          </cell>
          <cell r="R279">
            <v>0</v>
          </cell>
          <cell r="S279">
            <v>900000</v>
          </cell>
          <cell r="T279">
            <v>783100.73</v>
          </cell>
          <cell r="U279">
            <v>0</v>
          </cell>
          <cell r="V279">
            <v>242281.82</v>
          </cell>
          <cell r="W279">
            <v>242281.82</v>
          </cell>
          <cell r="X279">
            <v>-1254.8900000000001</v>
          </cell>
          <cell r="Y279">
            <v>0</v>
          </cell>
          <cell r="Z279">
            <v>0</v>
          </cell>
          <cell r="AA279">
            <v>-1254.8900000000001</v>
          </cell>
          <cell r="AB279">
            <v>781845.84000000008</v>
          </cell>
          <cell r="AC279">
            <v>0</v>
          </cell>
          <cell r="AF279">
            <v>0</v>
          </cell>
        </row>
        <row r="280">
          <cell r="C280">
            <v>385000</v>
          </cell>
          <cell r="D280" t="str">
            <v>455748</v>
          </cell>
          <cell r="E280">
            <v>22622.690000000002</v>
          </cell>
          <cell r="F280">
            <v>362377.31</v>
          </cell>
          <cell r="I280">
            <v>399.69</v>
          </cell>
          <cell r="N280">
            <v>385000</v>
          </cell>
          <cell r="O280">
            <v>0</v>
          </cell>
          <cell r="P280">
            <v>0</v>
          </cell>
          <cell r="Q280">
            <v>0</v>
          </cell>
          <cell r="R280">
            <v>0</v>
          </cell>
          <cell r="S280">
            <v>385000</v>
          </cell>
          <cell r="T280">
            <v>22622.69</v>
          </cell>
          <cell r="U280">
            <v>0</v>
          </cell>
          <cell r="V280">
            <v>0</v>
          </cell>
          <cell r="W280">
            <v>0</v>
          </cell>
          <cell r="X280">
            <v>0</v>
          </cell>
          <cell r="Y280">
            <v>0</v>
          </cell>
          <cell r="Z280">
            <v>0</v>
          </cell>
          <cell r="AA280">
            <v>0</v>
          </cell>
          <cell r="AB280">
            <v>22622.690000000002</v>
          </cell>
          <cell r="AC280">
            <v>0</v>
          </cell>
          <cell r="AF280">
            <v>0</v>
          </cell>
        </row>
        <row r="281">
          <cell r="C281">
            <v>845000</v>
          </cell>
          <cell r="D281" t="str">
            <v>455749</v>
          </cell>
          <cell r="E281">
            <v>577568.28</v>
          </cell>
          <cell r="F281">
            <v>267431.71999999997</v>
          </cell>
          <cell r="I281">
            <v>4883.63</v>
          </cell>
          <cell r="N281">
            <v>845000</v>
          </cell>
          <cell r="O281">
            <v>0</v>
          </cell>
          <cell r="P281">
            <v>0</v>
          </cell>
          <cell r="Q281">
            <v>0</v>
          </cell>
          <cell r="R281">
            <v>0</v>
          </cell>
          <cell r="S281">
            <v>845000</v>
          </cell>
          <cell r="T281">
            <v>1339682.67</v>
          </cell>
          <cell r="U281">
            <v>0</v>
          </cell>
          <cell r="V281">
            <v>112245.09</v>
          </cell>
          <cell r="W281">
            <v>112245.09</v>
          </cell>
          <cell r="X281">
            <v>-542728.25</v>
          </cell>
          <cell r="Y281">
            <v>0</v>
          </cell>
          <cell r="Z281">
            <v>0</v>
          </cell>
          <cell r="AA281">
            <v>-542728.25</v>
          </cell>
          <cell r="AB281">
            <v>34840.030000000028</v>
          </cell>
          <cell r="AC281">
            <v>0</v>
          </cell>
          <cell r="AF281">
            <v>762114.3899999999</v>
          </cell>
        </row>
        <row r="282">
          <cell r="C282">
            <v>91174000</v>
          </cell>
          <cell r="D282" t="str">
            <v>A_WS TREATMENT 348</v>
          </cell>
          <cell r="E282">
            <v>64420942.719999999</v>
          </cell>
          <cell r="F282">
            <v>26753057.280000001</v>
          </cell>
          <cell r="I282">
            <v>17389722.859999999</v>
          </cell>
          <cell r="N282">
            <v>91174000</v>
          </cell>
          <cell r="O282">
            <v>79567000</v>
          </cell>
          <cell r="P282">
            <v>0</v>
          </cell>
          <cell r="Q282">
            <v>0</v>
          </cell>
          <cell r="R282">
            <v>0</v>
          </cell>
          <cell r="S282">
            <v>170741000</v>
          </cell>
          <cell r="T282">
            <v>109371340.99000001</v>
          </cell>
          <cell r="U282">
            <v>4750570</v>
          </cell>
          <cell r="V282">
            <v>52710554.570000008</v>
          </cell>
          <cell r="W282">
            <v>57461124.570000008</v>
          </cell>
          <cell r="X282">
            <v>-4149878.9400000009</v>
          </cell>
          <cell r="Y282">
            <v>0</v>
          </cell>
          <cell r="Z282">
            <v>49096483.529999994</v>
          </cell>
          <cell r="AA282">
            <v>44946604.589999996</v>
          </cell>
          <cell r="AB282">
            <v>109367547.31</v>
          </cell>
          <cell r="AC282">
            <v>0</v>
          </cell>
          <cell r="AF282">
            <v>44950398.270000011</v>
          </cell>
        </row>
        <row r="283">
          <cell r="C283">
            <v>92458000</v>
          </cell>
          <cell r="D283" t="str">
            <v>A_P894</v>
          </cell>
          <cell r="E283">
            <v>64519351.870000005</v>
          </cell>
          <cell r="F283">
            <v>27938648.129999995</v>
          </cell>
          <cell r="I283">
            <v>17337546.18</v>
          </cell>
          <cell r="N283">
            <v>92458000</v>
          </cell>
          <cell r="O283">
            <v>79567000</v>
          </cell>
          <cell r="P283">
            <v>0</v>
          </cell>
          <cell r="Q283">
            <v>0</v>
          </cell>
          <cell r="R283">
            <v>0</v>
          </cell>
          <cell r="S283">
            <v>172025000</v>
          </cell>
          <cell r="T283">
            <v>110453291.53000002</v>
          </cell>
          <cell r="U283">
            <v>4750570</v>
          </cell>
          <cell r="V283">
            <v>54947628.189999998</v>
          </cell>
          <cell r="W283">
            <v>59698198.189999998</v>
          </cell>
          <cell r="X283">
            <v>-4232356.0000000009</v>
          </cell>
          <cell r="Y283">
            <v>0</v>
          </cell>
          <cell r="Z283">
            <v>49115239.959999993</v>
          </cell>
          <cell r="AA283">
            <v>44882883.959999993</v>
          </cell>
          <cell r="AB283">
            <v>109402235.83</v>
          </cell>
          <cell r="AC283">
            <v>0</v>
          </cell>
          <cell r="AF283">
            <v>45933939.660000011</v>
          </cell>
        </row>
        <row r="284">
          <cell r="C284">
            <v>419000</v>
          </cell>
          <cell r="D284" t="str">
            <v>456350</v>
          </cell>
          <cell r="E284">
            <v>370261.02</v>
          </cell>
          <cell r="F284">
            <v>48738.979999999981</v>
          </cell>
          <cell r="I284">
            <v>243654.5</v>
          </cell>
          <cell r="N284">
            <v>419000</v>
          </cell>
          <cell r="O284">
            <v>0</v>
          </cell>
          <cell r="P284">
            <v>0</v>
          </cell>
          <cell r="Q284">
            <v>0</v>
          </cell>
          <cell r="R284">
            <v>0</v>
          </cell>
          <cell r="S284">
            <v>419000</v>
          </cell>
          <cell r="T284">
            <v>412764.35000000003</v>
          </cell>
          <cell r="U284">
            <v>0</v>
          </cell>
          <cell r="V284">
            <v>130202.58</v>
          </cell>
          <cell r="W284">
            <v>130202.58</v>
          </cell>
          <cell r="X284">
            <v>-347925.74</v>
          </cell>
          <cell r="Y284">
            <v>0</v>
          </cell>
          <cell r="Z284">
            <v>0</v>
          </cell>
          <cell r="AA284">
            <v>-347925.74</v>
          </cell>
          <cell r="AB284">
            <v>22335.280000000028</v>
          </cell>
          <cell r="AC284">
            <v>0</v>
          </cell>
          <cell r="AF284">
            <v>42503.330000000016</v>
          </cell>
        </row>
        <row r="285">
          <cell r="C285">
            <v>419000</v>
          </cell>
          <cell r="D285" t="str">
            <v>A_BB TRUNK 604</v>
          </cell>
          <cell r="E285">
            <v>370261.02</v>
          </cell>
          <cell r="F285">
            <v>48738.979999999981</v>
          </cell>
          <cell r="I285">
            <v>243654.5</v>
          </cell>
          <cell r="N285">
            <v>419000</v>
          </cell>
          <cell r="O285">
            <v>0</v>
          </cell>
          <cell r="P285">
            <v>0</v>
          </cell>
          <cell r="Q285">
            <v>0</v>
          </cell>
          <cell r="R285">
            <v>0</v>
          </cell>
          <cell r="S285">
            <v>419000</v>
          </cell>
          <cell r="T285">
            <v>412764.35000000003</v>
          </cell>
          <cell r="U285">
            <v>0</v>
          </cell>
          <cell r="V285">
            <v>130202.58</v>
          </cell>
          <cell r="W285">
            <v>130202.58</v>
          </cell>
          <cell r="X285">
            <v>-347925.74</v>
          </cell>
          <cell r="Y285">
            <v>0</v>
          </cell>
          <cell r="Z285">
            <v>0</v>
          </cell>
          <cell r="AA285">
            <v>-347925.74</v>
          </cell>
          <cell r="AB285">
            <v>22335.280000000028</v>
          </cell>
          <cell r="AC285">
            <v>0</v>
          </cell>
          <cell r="AF285">
            <v>42503.330000000016</v>
          </cell>
        </row>
        <row r="286">
          <cell r="C286">
            <v>0</v>
          </cell>
          <cell r="D286" t="str">
            <v>454940</v>
          </cell>
          <cell r="E286">
            <v>126166.71</v>
          </cell>
          <cell r="F286">
            <v>-126166.71</v>
          </cell>
          <cell r="I286">
            <v>-13.57</v>
          </cell>
          <cell r="N286">
            <v>0</v>
          </cell>
          <cell r="O286">
            <v>0</v>
          </cell>
          <cell r="P286">
            <v>0</v>
          </cell>
          <cell r="Q286">
            <v>0</v>
          </cell>
          <cell r="R286">
            <v>0</v>
          </cell>
          <cell r="S286">
            <v>0</v>
          </cell>
          <cell r="T286">
            <v>126166.71</v>
          </cell>
          <cell r="U286">
            <v>0</v>
          </cell>
          <cell r="V286">
            <v>0</v>
          </cell>
          <cell r="W286">
            <v>0</v>
          </cell>
          <cell r="X286">
            <v>-117428.89</v>
          </cell>
          <cell r="Y286">
            <v>0</v>
          </cell>
          <cell r="Z286">
            <v>0</v>
          </cell>
          <cell r="AA286">
            <v>-117428.89</v>
          </cell>
          <cell r="AB286">
            <v>8737.820000000007</v>
          </cell>
          <cell r="AC286">
            <v>0</v>
          </cell>
          <cell r="AF286">
            <v>0</v>
          </cell>
        </row>
        <row r="287">
          <cell r="C287">
            <v>0</v>
          </cell>
          <cell r="D287" t="str">
            <v>455210</v>
          </cell>
          <cell r="E287">
            <v>0</v>
          </cell>
          <cell r="F287">
            <v>0</v>
          </cell>
          <cell r="I287">
            <v>0</v>
          </cell>
          <cell r="N287">
            <v>0</v>
          </cell>
          <cell r="O287">
            <v>3975000</v>
          </cell>
          <cell r="P287">
            <v>0</v>
          </cell>
          <cell r="Q287">
            <v>0</v>
          </cell>
          <cell r="R287">
            <v>0</v>
          </cell>
          <cell r="S287">
            <v>3975000</v>
          </cell>
          <cell r="T287">
            <v>0</v>
          </cell>
          <cell r="U287">
            <v>0</v>
          </cell>
          <cell r="V287">
            <v>0</v>
          </cell>
          <cell r="W287">
            <v>0</v>
          </cell>
          <cell r="X287">
            <v>0</v>
          </cell>
          <cell r="Y287">
            <v>0</v>
          </cell>
          <cell r="Z287">
            <v>0</v>
          </cell>
          <cell r="AA287">
            <v>0</v>
          </cell>
          <cell r="AB287">
            <v>0</v>
          </cell>
          <cell r="AC287">
            <v>0</v>
          </cell>
          <cell r="AF287">
            <v>0</v>
          </cell>
        </row>
        <row r="288">
          <cell r="C288">
            <v>0</v>
          </cell>
          <cell r="D288" t="str">
            <v>455872</v>
          </cell>
          <cell r="E288">
            <v>0</v>
          </cell>
          <cell r="F288">
            <v>0</v>
          </cell>
          <cell r="I288">
            <v>0</v>
          </cell>
          <cell r="N288">
            <v>0</v>
          </cell>
          <cell r="O288">
            <v>0</v>
          </cell>
          <cell r="P288">
            <v>0</v>
          </cell>
          <cell r="Q288">
            <v>0</v>
          </cell>
          <cell r="R288">
            <v>0</v>
          </cell>
          <cell r="S288">
            <v>0</v>
          </cell>
          <cell r="T288">
            <v>0</v>
          </cell>
          <cell r="U288">
            <v>0</v>
          </cell>
          <cell r="V288">
            <v>66190.44</v>
          </cell>
          <cell r="W288">
            <v>66190.44</v>
          </cell>
          <cell r="X288">
            <v>0</v>
          </cell>
          <cell r="Y288">
            <v>0</v>
          </cell>
          <cell r="Z288">
            <v>0</v>
          </cell>
          <cell r="AA288">
            <v>0</v>
          </cell>
          <cell r="AB288">
            <v>0</v>
          </cell>
          <cell r="AC288">
            <v>0</v>
          </cell>
          <cell r="AF288">
            <v>0</v>
          </cell>
        </row>
        <row r="289">
          <cell r="C289">
            <v>0</v>
          </cell>
          <cell r="D289" t="str">
            <v>456000</v>
          </cell>
          <cell r="E289">
            <v>0</v>
          </cell>
          <cell r="F289">
            <v>0</v>
          </cell>
          <cell r="I289">
            <v>0</v>
          </cell>
          <cell r="N289">
            <v>0</v>
          </cell>
          <cell r="O289">
            <v>0</v>
          </cell>
          <cell r="P289">
            <v>0</v>
          </cell>
          <cell r="Q289">
            <v>0</v>
          </cell>
          <cell r="R289">
            <v>0</v>
          </cell>
          <cell r="S289">
            <v>0</v>
          </cell>
          <cell r="T289">
            <v>0</v>
          </cell>
          <cell r="U289">
            <v>0</v>
          </cell>
          <cell r="V289">
            <v>1678.91</v>
          </cell>
          <cell r="W289">
            <v>1678.91</v>
          </cell>
          <cell r="X289">
            <v>0</v>
          </cell>
          <cell r="Y289">
            <v>0</v>
          </cell>
          <cell r="Z289">
            <v>0</v>
          </cell>
          <cell r="AA289">
            <v>0</v>
          </cell>
          <cell r="AB289">
            <v>0</v>
          </cell>
          <cell r="AC289">
            <v>0</v>
          </cell>
          <cell r="AF289">
            <v>0</v>
          </cell>
        </row>
        <row r="290">
          <cell r="C290">
            <v>0</v>
          </cell>
          <cell r="D290" t="str">
            <v>456030</v>
          </cell>
          <cell r="E290">
            <v>22263.77</v>
          </cell>
          <cell r="F290">
            <v>-22263.77</v>
          </cell>
          <cell r="I290">
            <v>8385.2000000000007</v>
          </cell>
          <cell r="N290">
            <v>0</v>
          </cell>
          <cell r="O290">
            <v>0</v>
          </cell>
          <cell r="P290">
            <v>0</v>
          </cell>
          <cell r="Q290">
            <v>0</v>
          </cell>
          <cell r="R290">
            <v>0</v>
          </cell>
          <cell r="S290">
            <v>0</v>
          </cell>
          <cell r="T290">
            <v>64092.86</v>
          </cell>
          <cell r="U290">
            <v>0</v>
          </cell>
          <cell r="V290">
            <v>86840.97</v>
          </cell>
          <cell r="W290">
            <v>86840.97</v>
          </cell>
          <cell r="X290">
            <v>-20920.96</v>
          </cell>
          <cell r="Y290">
            <v>0</v>
          </cell>
          <cell r="Z290">
            <v>0</v>
          </cell>
          <cell r="AA290">
            <v>-20920.96</v>
          </cell>
          <cell r="AB290">
            <v>1342.8100000000013</v>
          </cell>
          <cell r="AC290">
            <v>0</v>
          </cell>
          <cell r="AF290">
            <v>41829.089999999997</v>
          </cell>
        </row>
        <row r="291">
          <cell r="C291">
            <v>0</v>
          </cell>
          <cell r="D291" t="str">
            <v>456032</v>
          </cell>
          <cell r="E291">
            <v>0</v>
          </cell>
          <cell r="F291">
            <v>0</v>
          </cell>
          <cell r="I291">
            <v>0</v>
          </cell>
          <cell r="N291">
            <v>0</v>
          </cell>
          <cell r="O291">
            <v>6000000</v>
          </cell>
          <cell r="P291">
            <v>0</v>
          </cell>
          <cell r="Q291">
            <v>0</v>
          </cell>
          <cell r="R291">
            <v>0</v>
          </cell>
          <cell r="S291">
            <v>6000000</v>
          </cell>
          <cell r="T291">
            <v>0</v>
          </cell>
          <cell r="U291">
            <v>0</v>
          </cell>
          <cell r="V291">
            <v>0</v>
          </cell>
          <cell r="W291">
            <v>0</v>
          </cell>
          <cell r="X291">
            <v>0</v>
          </cell>
          <cell r="Y291">
            <v>0</v>
          </cell>
          <cell r="Z291">
            <v>0</v>
          </cell>
          <cell r="AA291">
            <v>0</v>
          </cell>
          <cell r="AB291">
            <v>0</v>
          </cell>
          <cell r="AC291">
            <v>0</v>
          </cell>
          <cell r="AF291">
            <v>0</v>
          </cell>
        </row>
        <row r="292">
          <cell r="C292">
            <v>0</v>
          </cell>
          <cell r="D292" t="str">
            <v>456041</v>
          </cell>
          <cell r="E292">
            <v>0</v>
          </cell>
          <cell r="F292">
            <v>0</v>
          </cell>
          <cell r="I292">
            <v>0</v>
          </cell>
          <cell r="N292">
            <v>0</v>
          </cell>
          <cell r="O292">
            <v>0</v>
          </cell>
          <cell r="P292">
            <v>0</v>
          </cell>
          <cell r="Q292">
            <v>0</v>
          </cell>
          <cell r="R292">
            <v>0</v>
          </cell>
          <cell r="S292">
            <v>0</v>
          </cell>
          <cell r="T292">
            <v>0</v>
          </cell>
          <cell r="U292">
            <v>0</v>
          </cell>
          <cell r="V292">
            <v>264310.47000000003</v>
          </cell>
          <cell r="W292">
            <v>264310.47000000003</v>
          </cell>
          <cell r="X292">
            <v>0</v>
          </cell>
          <cell r="Y292">
            <v>0</v>
          </cell>
          <cell r="Z292">
            <v>0</v>
          </cell>
          <cell r="AA292">
            <v>0</v>
          </cell>
          <cell r="AB292">
            <v>0</v>
          </cell>
          <cell r="AC292">
            <v>0</v>
          </cell>
          <cell r="AF292">
            <v>0</v>
          </cell>
        </row>
        <row r="293">
          <cell r="C293">
            <v>9481000</v>
          </cell>
          <cell r="D293" t="str">
            <v>456050</v>
          </cell>
          <cell r="E293">
            <v>1739119.29</v>
          </cell>
          <cell r="F293">
            <v>7741880.71</v>
          </cell>
          <cell r="I293">
            <v>283226.99</v>
          </cell>
          <cell r="N293">
            <v>9481000</v>
          </cell>
          <cell r="O293">
            <v>14181000</v>
          </cell>
          <cell r="P293">
            <v>0</v>
          </cell>
          <cell r="Q293">
            <v>0</v>
          </cell>
          <cell r="R293">
            <v>0</v>
          </cell>
          <cell r="S293">
            <v>23662000</v>
          </cell>
          <cell r="T293">
            <v>4554071.12</v>
          </cell>
          <cell r="U293">
            <v>0</v>
          </cell>
          <cell r="V293">
            <v>15992550.77</v>
          </cell>
          <cell r="W293">
            <v>15992550.77</v>
          </cell>
          <cell r="X293">
            <v>0</v>
          </cell>
          <cell r="Y293">
            <v>0</v>
          </cell>
          <cell r="Z293">
            <v>3010332.49</v>
          </cell>
          <cell r="AA293">
            <v>3010332.49</v>
          </cell>
          <cell r="AB293">
            <v>4749451.78</v>
          </cell>
          <cell r="AC293">
            <v>0</v>
          </cell>
          <cell r="AF293">
            <v>2814951.83</v>
          </cell>
        </row>
        <row r="294">
          <cell r="C294">
            <v>0</v>
          </cell>
          <cell r="D294" t="str">
            <v>456055</v>
          </cell>
          <cell r="E294">
            <v>0</v>
          </cell>
          <cell r="F294">
            <v>0</v>
          </cell>
          <cell r="I294">
            <v>0</v>
          </cell>
          <cell r="N294">
            <v>0</v>
          </cell>
          <cell r="O294">
            <v>0</v>
          </cell>
          <cell r="P294">
            <v>0</v>
          </cell>
          <cell r="Q294">
            <v>0</v>
          </cell>
          <cell r="R294">
            <v>0</v>
          </cell>
          <cell r="S294">
            <v>0</v>
          </cell>
          <cell r="T294">
            <v>109941.74</v>
          </cell>
          <cell r="U294">
            <v>0</v>
          </cell>
          <cell r="V294">
            <v>0</v>
          </cell>
          <cell r="W294">
            <v>0</v>
          </cell>
          <cell r="X294">
            <v>0</v>
          </cell>
          <cell r="Y294">
            <v>0</v>
          </cell>
          <cell r="Z294">
            <v>0</v>
          </cell>
          <cell r="AA294">
            <v>0</v>
          </cell>
          <cell r="AB294">
            <v>0</v>
          </cell>
          <cell r="AC294">
            <v>0</v>
          </cell>
          <cell r="AF294">
            <v>109941.74</v>
          </cell>
        </row>
        <row r="295">
          <cell r="C295">
            <v>0</v>
          </cell>
          <cell r="D295" t="str">
            <v>456060</v>
          </cell>
          <cell r="E295">
            <v>0</v>
          </cell>
          <cell r="F295">
            <v>0</v>
          </cell>
          <cell r="I295">
            <v>0</v>
          </cell>
          <cell r="N295">
            <v>0</v>
          </cell>
          <cell r="O295">
            <v>0</v>
          </cell>
          <cell r="P295">
            <v>0</v>
          </cell>
          <cell r="Q295">
            <v>0</v>
          </cell>
          <cell r="R295">
            <v>0</v>
          </cell>
          <cell r="S295">
            <v>0</v>
          </cell>
          <cell r="T295">
            <v>72737.240000000005</v>
          </cell>
          <cell r="U295">
            <v>0</v>
          </cell>
          <cell r="V295">
            <v>0</v>
          </cell>
          <cell r="W295">
            <v>0</v>
          </cell>
          <cell r="X295">
            <v>0</v>
          </cell>
          <cell r="Y295">
            <v>0</v>
          </cell>
          <cell r="Z295">
            <v>0</v>
          </cell>
          <cell r="AA295">
            <v>0</v>
          </cell>
          <cell r="AB295">
            <v>0</v>
          </cell>
          <cell r="AC295">
            <v>0</v>
          </cell>
          <cell r="AF295">
            <v>72737.240000000005</v>
          </cell>
        </row>
        <row r="296">
          <cell r="C296">
            <v>0</v>
          </cell>
          <cell r="D296" t="str">
            <v>456070</v>
          </cell>
          <cell r="E296">
            <v>-235225.69999999998</v>
          </cell>
          <cell r="F296">
            <v>235225.69999999998</v>
          </cell>
          <cell r="I296">
            <v>4493.28</v>
          </cell>
          <cell r="N296">
            <v>0</v>
          </cell>
          <cell r="O296">
            <v>0</v>
          </cell>
          <cell r="P296">
            <v>0</v>
          </cell>
          <cell r="Q296">
            <v>0</v>
          </cell>
          <cell r="R296">
            <v>0</v>
          </cell>
          <cell r="S296">
            <v>0</v>
          </cell>
          <cell r="T296">
            <v>1298475.8700000001</v>
          </cell>
          <cell r="U296">
            <v>0</v>
          </cell>
          <cell r="V296">
            <v>105040.5</v>
          </cell>
          <cell r="W296">
            <v>105040.5</v>
          </cell>
          <cell r="X296">
            <v>235225.69999999998</v>
          </cell>
          <cell r="Y296">
            <v>0</v>
          </cell>
          <cell r="Z296">
            <v>0</v>
          </cell>
          <cell r="AA296">
            <v>235225.69999999998</v>
          </cell>
          <cell r="AB296">
            <v>0</v>
          </cell>
          <cell r="AC296">
            <v>0</v>
          </cell>
          <cell r="AF296">
            <v>1533701.57</v>
          </cell>
        </row>
        <row r="297">
          <cell r="C297">
            <v>757000</v>
          </cell>
          <cell r="D297" t="str">
            <v>456090</v>
          </cell>
          <cell r="E297">
            <v>382800.67000000004</v>
          </cell>
          <cell r="F297">
            <v>374199.32999999996</v>
          </cell>
          <cell r="I297">
            <v>362668.28</v>
          </cell>
          <cell r="N297">
            <v>757000</v>
          </cell>
          <cell r="O297">
            <v>0</v>
          </cell>
          <cell r="P297">
            <v>0</v>
          </cell>
          <cell r="Q297">
            <v>0</v>
          </cell>
          <cell r="R297">
            <v>0</v>
          </cell>
          <cell r="S297">
            <v>757000</v>
          </cell>
          <cell r="T297">
            <v>3207817.85</v>
          </cell>
          <cell r="U297">
            <v>0</v>
          </cell>
          <cell r="V297">
            <v>614305.04</v>
          </cell>
          <cell r="W297">
            <v>614305.04</v>
          </cell>
          <cell r="X297">
            <v>-359644.92000000004</v>
          </cell>
          <cell r="Y297">
            <v>0</v>
          </cell>
          <cell r="Z297">
            <v>0.01</v>
          </cell>
          <cell r="AA297">
            <v>-359644.91000000003</v>
          </cell>
          <cell r="AB297">
            <v>23155.760000000009</v>
          </cell>
          <cell r="AC297">
            <v>0</v>
          </cell>
          <cell r="AF297">
            <v>2825017.18</v>
          </cell>
        </row>
        <row r="298">
          <cell r="C298">
            <v>0</v>
          </cell>
          <cell r="D298" t="str">
            <v>456100</v>
          </cell>
          <cell r="E298">
            <v>0</v>
          </cell>
          <cell r="F298">
            <v>0</v>
          </cell>
          <cell r="I298">
            <v>0</v>
          </cell>
          <cell r="N298">
            <v>0</v>
          </cell>
          <cell r="O298">
            <v>0</v>
          </cell>
          <cell r="P298">
            <v>0</v>
          </cell>
          <cell r="Q298">
            <v>0</v>
          </cell>
          <cell r="R298">
            <v>0</v>
          </cell>
          <cell r="S298">
            <v>0</v>
          </cell>
          <cell r="T298">
            <v>0</v>
          </cell>
          <cell r="U298">
            <v>0</v>
          </cell>
          <cell r="V298">
            <v>142093.41</v>
          </cell>
          <cell r="W298">
            <v>142093.41</v>
          </cell>
          <cell r="X298">
            <v>0</v>
          </cell>
          <cell r="Y298">
            <v>0</v>
          </cell>
          <cell r="Z298">
            <v>0</v>
          </cell>
          <cell r="AA298">
            <v>0</v>
          </cell>
          <cell r="AB298">
            <v>0</v>
          </cell>
          <cell r="AC298">
            <v>0</v>
          </cell>
          <cell r="AF298">
            <v>0</v>
          </cell>
        </row>
        <row r="299">
          <cell r="C299">
            <v>270000</v>
          </cell>
          <cell r="D299" t="str">
            <v>456110</v>
          </cell>
          <cell r="E299">
            <v>601333.49</v>
          </cell>
          <cell r="F299">
            <v>-331333.49</v>
          </cell>
          <cell r="I299">
            <v>267838.63</v>
          </cell>
          <cell r="N299">
            <v>270000</v>
          </cell>
          <cell r="O299">
            <v>3002000</v>
          </cell>
          <cell r="P299">
            <v>0</v>
          </cell>
          <cell r="Q299">
            <v>0</v>
          </cell>
          <cell r="R299">
            <v>0</v>
          </cell>
          <cell r="S299">
            <v>3272000</v>
          </cell>
          <cell r="T299">
            <v>601333.49</v>
          </cell>
          <cell r="U299">
            <v>0</v>
          </cell>
          <cell r="V299">
            <v>345388.39</v>
          </cell>
          <cell r="W299">
            <v>345388.39</v>
          </cell>
          <cell r="X299">
            <v>0</v>
          </cell>
          <cell r="Y299">
            <v>0</v>
          </cell>
          <cell r="Z299">
            <v>0</v>
          </cell>
          <cell r="AA299">
            <v>0</v>
          </cell>
          <cell r="AB299">
            <v>601333.49</v>
          </cell>
          <cell r="AC299">
            <v>0</v>
          </cell>
          <cell r="AF299">
            <v>0</v>
          </cell>
        </row>
        <row r="300">
          <cell r="C300">
            <v>2186000</v>
          </cell>
          <cell r="D300" t="str">
            <v>456112</v>
          </cell>
          <cell r="E300">
            <v>1327233.26</v>
          </cell>
          <cell r="F300">
            <v>858766.74</v>
          </cell>
          <cell r="I300">
            <v>507368.15</v>
          </cell>
          <cell r="N300">
            <v>2186000</v>
          </cell>
          <cell r="O300">
            <v>1146000</v>
          </cell>
          <cell r="P300">
            <v>0</v>
          </cell>
          <cell r="Q300">
            <v>0</v>
          </cell>
          <cell r="R300">
            <v>0</v>
          </cell>
          <cell r="S300">
            <v>3332000</v>
          </cell>
          <cell r="T300">
            <v>1797621.73</v>
          </cell>
          <cell r="U300">
            <v>0</v>
          </cell>
          <cell r="V300">
            <v>1145979.76</v>
          </cell>
          <cell r="W300">
            <v>1145979.76</v>
          </cell>
          <cell r="X300">
            <v>0</v>
          </cell>
          <cell r="Y300">
            <v>0</v>
          </cell>
          <cell r="Z300">
            <v>439511.81</v>
          </cell>
          <cell r="AA300">
            <v>439511.81</v>
          </cell>
          <cell r="AB300">
            <v>1766745.07</v>
          </cell>
          <cell r="AC300">
            <v>0</v>
          </cell>
          <cell r="AF300">
            <v>470388.47</v>
          </cell>
        </row>
        <row r="301">
          <cell r="C301">
            <v>0</v>
          </cell>
          <cell r="D301" t="str">
            <v>456117</v>
          </cell>
          <cell r="E301">
            <v>0</v>
          </cell>
          <cell r="F301">
            <v>0</v>
          </cell>
          <cell r="I301">
            <v>0</v>
          </cell>
          <cell r="N301">
            <v>0</v>
          </cell>
          <cell r="O301">
            <v>0</v>
          </cell>
          <cell r="P301">
            <v>0</v>
          </cell>
          <cell r="Q301">
            <v>0</v>
          </cell>
          <cell r="R301">
            <v>0</v>
          </cell>
          <cell r="S301">
            <v>0</v>
          </cell>
          <cell r="T301">
            <v>1218817.3</v>
          </cell>
          <cell r="U301">
            <v>0</v>
          </cell>
          <cell r="V301">
            <v>0</v>
          </cell>
          <cell r="W301">
            <v>0</v>
          </cell>
          <cell r="X301">
            <v>0</v>
          </cell>
          <cell r="Y301">
            <v>0</v>
          </cell>
          <cell r="Z301">
            <v>0</v>
          </cell>
          <cell r="AA301">
            <v>0</v>
          </cell>
          <cell r="AB301">
            <v>0</v>
          </cell>
          <cell r="AC301">
            <v>0</v>
          </cell>
          <cell r="AF301">
            <v>1218817.3</v>
          </cell>
        </row>
        <row r="302">
          <cell r="C302">
            <v>2853000</v>
          </cell>
          <cell r="D302" t="str">
            <v>456118</v>
          </cell>
          <cell r="E302">
            <v>1116409.26</v>
          </cell>
          <cell r="F302">
            <v>1736590.74</v>
          </cell>
          <cell r="I302">
            <v>5409.26</v>
          </cell>
          <cell r="N302">
            <v>2853000</v>
          </cell>
          <cell r="O302">
            <v>0</v>
          </cell>
          <cell r="P302">
            <v>0</v>
          </cell>
          <cell r="Q302">
            <v>0</v>
          </cell>
          <cell r="R302">
            <v>0</v>
          </cell>
          <cell r="S302">
            <v>2853000</v>
          </cell>
          <cell r="T302">
            <v>4962736.9000000004</v>
          </cell>
          <cell r="U302">
            <v>0</v>
          </cell>
          <cell r="V302">
            <v>79.56</v>
          </cell>
          <cell r="W302">
            <v>79.56</v>
          </cell>
          <cell r="X302">
            <v>-1111000</v>
          </cell>
          <cell r="Y302">
            <v>0</v>
          </cell>
          <cell r="Z302">
            <v>3828674.67</v>
          </cell>
          <cell r="AA302">
            <v>2717674.67</v>
          </cell>
          <cell r="AB302">
            <v>3834083.9299999997</v>
          </cell>
          <cell r="AC302">
            <v>0</v>
          </cell>
          <cell r="AF302">
            <v>3846327.6400000006</v>
          </cell>
        </row>
        <row r="303">
          <cell r="C303">
            <v>0</v>
          </cell>
          <cell r="D303" t="str">
            <v>456119</v>
          </cell>
          <cell r="E303">
            <v>-0.54</v>
          </cell>
          <cell r="F303">
            <v>0.54</v>
          </cell>
          <cell r="I303">
            <v>0</v>
          </cell>
          <cell r="N303">
            <v>0</v>
          </cell>
          <cell r="O303">
            <v>0</v>
          </cell>
          <cell r="P303">
            <v>0</v>
          </cell>
          <cell r="Q303">
            <v>0</v>
          </cell>
          <cell r="R303">
            <v>0</v>
          </cell>
          <cell r="S303">
            <v>0</v>
          </cell>
          <cell r="T303">
            <v>351780.39</v>
          </cell>
          <cell r="U303">
            <v>0</v>
          </cell>
          <cell r="V303">
            <v>0</v>
          </cell>
          <cell r="W303">
            <v>0</v>
          </cell>
          <cell r="X303">
            <v>0</v>
          </cell>
          <cell r="Y303">
            <v>0</v>
          </cell>
          <cell r="Z303">
            <v>351780.93</v>
          </cell>
          <cell r="AA303">
            <v>351780.93</v>
          </cell>
          <cell r="AB303">
            <v>351780.39</v>
          </cell>
          <cell r="AC303">
            <v>0</v>
          </cell>
          <cell r="AF303">
            <v>351780.93</v>
          </cell>
        </row>
        <row r="304">
          <cell r="C304">
            <v>2162000</v>
          </cell>
          <cell r="D304" t="str">
            <v>456120</v>
          </cell>
          <cell r="E304">
            <v>1103845.3900000001</v>
          </cell>
          <cell r="F304">
            <v>1058154.6099999999</v>
          </cell>
          <cell r="I304">
            <v>-113.26</v>
          </cell>
          <cell r="N304">
            <v>2162000</v>
          </cell>
          <cell r="O304">
            <v>2245000</v>
          </cell>
          <cell r="P304">
            <v>0</v>
          </cell>
          <cell r="Q304">
            <v>0</v>
          </cell>
          <cell r="R304">
            <v>0</v>
          </cell>
          <cell r="S304">
            <v>4407000</v>
          </cell>
          <cell r="T304">
            <v>1857628.44</v>
          </cell>
          <cell r="U304">
            <v>0</v>
          </cell>
          <cell r="V304">
            <v>847523.61</v>
          </cell>
          <cell r="W304">
            <v>847523.61</v>
          </cell>
          <cell r="X304">
            <v>-1035558.03</v>
          </cell>
          <cell r="Y304">
            <v>0</v>
          </cell>
          <cell r="Z304">
            <v>0</v>
          </cell>
          <cell r="AA304">
            <v>-1035558.03</v>
          </cell>
          <cell r="AB304">
            <v>68287.360000000102</v>
          </cell>
          <cell r="AC304">
            <v>0</v>
          </cell>
          <cell r="AF304">
            <v>753783.04999999981</v>
          </cell>
        </row>
        <row r="305">
          <cell r="C305">
            <v>1130000</v>
          </cell>
          <cell r="D305" t="str">
            <v>456122</v>
          </cell>
          <cell r="E305">
            <v>-351780.39</v>
          </cell>
          <cell r="F305">
            <v>1481780.3900000001</v>
          </cell>
          <cell r="I305">
            <v>0</v>
          </cell>
          <cell r="N305">
            <v>1130000</v>
          </cell>
          <cell r="O305">
            <v>0</v>
          </cell>
          <cell r="P305">
            <v>0</v>
          </cell>
          <cell r="Q305">
            <v>0</v>
          </cell>
          <cell r="R305">
            <v>0</v>
          </cell>
          <cell r="S305">
            <v>1130000</v>
          </cell>
          <cell r="T305">
            <v>10943420.609999999</v>
          </cell>
          <cell r="U305">
            <v>0</v>
          </cell>
          <cell r="V305">
            <v>0</v>
          </cell>
          <cell r="W305">
            <v>0</v>
          </cell>
          <cell r="X305">
            <v>351780.39</v>
          </cell>
          <cell r="Y305">
            <v>0</v>
          </cell>
          <cell r="Z305">
            <v>0</v>
          </cell>
          <cell r="AA305">
            <v>351780.39</v>
          </cell>
          <cell r="AB305">
            <v>0</v>
          </cell>
          <cell r="AC305">
            <v>0</v>
          </cell>
          <cell r="AF305">
            <v>11295201</v>
          </cell>
        </row>
        <row r="306">
          <cell r="C306">
            <v>261000</v>
          </cell>
          <cell r="D306" t="str">
            <v>456123</v>
          </cell>
          <cell r="E306">
            <v>101318.75</v>
          </cell>
          <cell r="F306">
            <v>159681.25</v>
          </cell>
          <cell r="I306">
            <v>14044.08</v>
          </cell>
          <cell r="N306">
            <v>261000</v>
          </cell>
          <cell r="O306">
            <v>2221000</v>
          </cell>
          <cell r="P306">
            <v>0</v>
          </cell>
          <cell r="Q306">
            <v>0</v>
          </cell>
          <cell r="R306">
            <v>0</v>
          </cell>
          <cell r="S306">
            <v>2482000</v>
          </cell>
          <cell r="T306">
            <v>101318.75</v>
          </cell>
          <cell r="U306">
            <v>0</v>
          </cell>
          <cell r="V306">
            <v>25668.34</v>
          </cell>
          <cell r="W306">
            <v>25668.34</v>
          </cell>
          <cell r="X306">
            <v>0</v>
          </cell>
          <cell r="Y306">
            <v>0</v>
          </cell>
          <cell r="Z306">
            <v>0</v>
          </cell>
          <cell r="AA306">
            <v>0</v>
          </cell>
          <cell r="AB306">
            <v>101318.75</v>
          </cell>
          <cell r="AC306">
            <v>0</v>
          </cell>
          <cell r="AF306">
            <v>0</v>
          </cell>
        </row>
        <row r="307">
          <cell r="C307">
            <v>416000</v>
          </cell>
          <cell r="D307" t="str">
            <v>456125</v>
          </cell>
          <cell r="E307">
            <v>325462.82</v>
          </cell>
          <cell r="F307">
            <v>90537.18</v>
          </cell>
          <cell r="I307">
            <v>73123.740000000005</v>
          </cell>
          <cell r="N307">
            <v>416000</v>
          </cell>
          <cell r="O307">
            <v>432000</v>
          </cell>
          <cell r="P307">
            <v>0</v>
          </cell>
          <cell r="Q307">
            <v>0</v>
          </cell>
          <cell r="R307">
            <v>0</v>
          </cell>
          <cell r="S307">
            <v>848000</v>
          </cell>
          <cell r="T307">
            <v>1795588.48</v>
          </cell>
          <cell r="U307">
            <v>0</v>
          </cell>
          <cell r="V307">
            <v>416907.51</v>
          </cell>
          <cell r="W307">
            <v>416907.51</v>
          </cell>
          <cell r="X307">
            <v>0</v>
          </cell>
          <cell r="Y307">
            <v>0</v>
          </cell>
          <cell r="Z307">
            <v>0</v>
          </cell>
          <cell r="AA307">
            <v>0</v>
          </cell>
          <cell r="AB307">
            <v>325462.82</v>
          </cell>
          <cell r="AC307">
            <v>0</v>
          </cell>
          <cell r="AF307">
            <v>1470125.66</v>
          </cell>
        </row>
        <row r="308">
          <cell r="C308">
            <v>73000</v>
          </cell>
          <cell r="D308" t="str">
            <v>456126</v>
          </cell>
          <cell r="E308">
            <v>0</v>
          </cell>
          <cell r="F308">
            <v>73000</v>
          </cell>
          <cell r="I308">
            <v>0</v>
          </cell>
          <cell r="N308">
            <v>73000</v>
          </cell>
          <cell r="O308">
            <v>76000</v>
          </cell>
          <cell r="P308">
            <v>0</v>
          </cell>
          <cell r="Q308">
            <v>0</v>
          </cell>
          <cell r="R308">
            <v>0</v>
          </cell>
          <cell r="S308">
            <v>149000</v>
          </cell>
          <cell r="T308">
            <v>0</v>
          </cell>
          <cell r="U308">
            <v>0</v>
          </cell>
          <cell r="V308">
            <v>0</v>
          </cell>
          <cell r="W308">
            <v>0</v>
          </cell>
          <cell r="X308">
            <v>0</v>
          </cell>
          <cell r="Y308">
            <v>0</v>
          </cell>
          <cell r="Z308">
            <v>0</v>
          </cell>
          <cell r="AA308">
            <v>0</v>
          </cell>
          <cell r="AB308">
            <v>0</v>
          </cell>
          <cell r="AC308">
            <v>0</v>
          </cell>
          <cell r="AF308">
            <v>0</v>
          </cell>
        </row>
        <row r="309">
          <cell r="C309">
            <v>19589000</v>
          </cell>
          <cell r="D309" t="str">
            <v>A_WS TRUNKS PUMP 329</v>
          </cell>
          <cell r="E309">
            <v>6258946.7799999993</v>
          </cell>
          <cell r="F309">
            <v>13330053.220000001</v>
          </cell>
          <cell r="I309">
            <v>1526430.7799999998</v>
          </cell>
          <cell r="N309">
            <v>19589000</v>
          </cell>
          <cell r="O309">
            <v>33278000</v>
          </cell>
          <cell r="P309">
            <v>0</v>
          </cell>
          <cell r="Q309">
            <v>0</v>
          </cell>
          <cell r="R309">
            <v>0</v>
          </cell>
          <cell r="S309">
            <v>52867000</v>
          </cell>
          <cell r="T309">
            <v>33063549.48</v>
          </cell>
          <cell r="U309">
            <v>0</v>
          </cell>
          <cell r="V309">
            <v>20054557.68</v>
          </cell>
          <cell r="W309">
            <v>20054557.68</v>
          </cell>
          <cell r="X309">
            <v>-2057546.71</v>
          </cell>
          <cell r="Y309">
            <v>0</v>
          </cell>
          <cell r="Z309">
            <v>7630299.9100000001</v>
          </cell>
          <cell r="AA309">
            <v>5572753.2000000002</v>
          </cell>
          <cell r="AB309">
            <v>11831699.98</v>
          </cell>
          <cell r="AC309">
            <v>0</v>
          </cell>
          <cell r="AF309">
            <v>26804602.700000003</v>
          </cell>
        </row>
        <row r="310">
          <cell r="C310">
            <v>731000</v>
          </cell>
          <cell r="D310" t="str">
            <v>454591</v>
          </cell>
          <cell r="E310">
            <v>0</v>
          </cell>
          <cell r="F310">
            <v>731000</v>
          </cell>
          <cell r="I310">
            <v>0</v>
          </cell>
          <cell r="N310">
            <v>731000</v>
          </cell>
          <cell r="O310">
            <v>190000</v>
          </cell>
          <cell r="P310">
            <v>0</v>
          </cell>
          <cell r="Q310">
            <v>0</v>
          </cell>
          <cell r="R310">
            <v>0</v>
          </cell>
          <cell r="S310">
            <v>921000</v>
          </cell>
          <cell r="T310">
            <v>142746.31</v>
          </cell>
          <cell r="U310">
            <v>0</v>
          </cell>
          <cell r="V310">
            <v>0</v>
          </cell>
          <cell r="W310">
            <v>0</v>
          </cell>
          <cell r="X310">
            <v>0</v>
          </cell>
          <cell r="Y310">
            <v>0</v>
          </cell>
          <cell r="Z310">
            <v>0</v>
          </cell>
          <cell r="AA310">
            <v>0</v>
          </cell>
          <cell r="AB310">
            <v>0</v>
          </cell>
          <cell r="AC310">
            <v>0</v>
          </cell>
          <cell r="AF310">
            <v>142746.31</v>
          </cell>
        </row>
        <row r="311">
          <cell r="C311">
            <v>731000</v>
          </cell>
          <cell r="D311" t="str">
            <v>A_NEW AREAS 322</v>
          </cell>
          <cell r="E311">
            <v>0</v>
          </cell>
          <cell r="F311">
            <v>731000</v>
          </cell>
          <cell r="I311">
            <v>0</v>
          </cell>
          <cell r="N311">
            <v>731000</v>
          </cell>
          <cell r="O311">
            <v>190000</v>
          </cell>
          <cell r="P311">
            <v>0</v>
          </cell>
          <cell r="Q311">
            <v>0</v>
          </cell>
          <cell r="R311">
            <v>0</v>
          </cell>
          <cell r="S311">
            <v>921000</v>
          </cell>
          <cell r="T311">
            <v>142746.31</v>
          </cell>
          <cell r="U311">
            <v>0</v>
          </cell>
          <cell r="V311">
            <v>0</v>
          </cell>
          <cell r="W311">
            <v>0</v>
          </cell>
          <cell r="X311">
            <v>0</v>
          </cell>
          <cell r="Y311">
            <v>0</v>
          </cell>
          <cell r="Z311">
            <v>0</v>
          </cell>
          <cell r="AA311">
            <v>0</v>
          </cell>
          <cell r="AB311">
            <v>0</v>
          </cell>
          <cell r="AC311">
            <v>0</v>
          </cell>
          <cell r="AF311">
            <v>142746.31</v>
          </cell>
        </row>
        <row r="312">
          <cell r="C312">
            <v>5200000</v>
          </cell>
          <cell r="D312" t="str">
            <v>454550</v>
          </cell>
          <cell r="E312">
            <v>2449631.9900000002</v>
          </cell>
          <cell r="F312">
            <v>2750368.01</v>
          </cell>
          <cell r="I312">
            <v>1042524.77</v>
          </cell>
          <cell r="N312">
            <v>5200000</v>
          </cell>
          <cell r="O312">
            <v>6552000</v>
          </cell>
          <cell r="P312">
            <v>0</v>
          </cell>
          <cell r="Q312">
            <v>0</v>
          </cell>
          <cell r="R312">
            <v>0</v>
          </cell>
          <cell r="S312">
            <v>11752000</v>
          </cell>
          <cell r="T312">
            <v>7607915.0899999999</v>
          </cell>
          <cell r="U312">
            <v>0</v>
          </cell>
          <cell r="V312">
            <v>2566618.4900000002</v>
          </cell>
          <cell r="W312">
            <v>2566618.4900000002</v>
          </cell>
          <cell r="X312">
            <v>-2301859.89</v>
          </cell>
          <cell r="Y312">
            <v>0</v>
          </cell>
          <cell r="Z312">
            <v>0</v>
          </cell>
          <cell r="AA312">
            <v>-2301859.89</v>
          </cell>
          <cell r="AB312">
            <v>147772.10000000009</v>
          </cell>
          <cell r="AC312">
            <v>0</v>
          </cell>
          <cell r="AF312">
            <v>5158283.0999999996</v>
          </cell>
        </row>
        <row r="313">
          <cell r="C313">
            <v>372000</v>
          </cell>
          <cell r="D313" t="str">
            <v>454551</v>
          </cell>
          <cell r="E313">
            <v>55196.030000000006</v>
          </cell>
          <cell r="F313">
            <v>316803.96999999997</v>
          </cell>
          <cell r="I313">
            <v>52757.23</v>
          </cell>
          <cell r="N313">
            <v>372000</v>
          </cell>
          <cell r="O313">
            <v>387000</v>
          </cell>
          <cell r="P313">
            <v>0</v>
          </cell>
          <cell r="Q313">
            <v>0</v>
          </cell>
          <cell r="R313">
            <v>0</v>
          </cell>
          <cell r="S313">
            <v>759000</v>
          </cell>
          <cell r="T313">
            <v>234851.28</v>
          </cell>
          <cell r="U313">
            <v>0</v>
          </cell>
          <cell r="V313">
            <v>253800.12</v>
          </cell>
          <cell r="W313">
            <v>253800.12</v>
          </cell>
          <cell r="X313">
            <v>0</v>
          </cell>
          <cell r="Y313">
            <v>0</v>
          </cell>
          <cell r="Z313">
            <v>0</v>
          </cell>
          <cell r="AA313">
            <v>0</v>
          </cell>
          <cell r="AB313">
            <v>55196.030000000006</v>
          </cell>
          <cell r="AC313">
            <v>0</v>
          </cell>
          <cell r="AF313">
            <v>179655.25</v>
          </cell>
        </row>
        <row r="314">
          <cell r="C314">
            <v>0</v>
          </cell>
          <cell r="D314" t="str">
            <v>454552</v>
          </cell>
          <cell r="E314">
            <v>201319.49000000002</v>
          </cell>
          <cell r="F314">
            <v>-201319.49000000002</v>
          </cell>
          <cell r="I314">
            <v>27094.41</v>
          </cell>
          <cell r="N314">
            <v>0</v>
          </cell>
          <cell r="O314">
            <v>0</v>
          </cell>
          <cell r="P314">
            <v>0</v>
          </cell>
          <cell r="Q314">
            <v>0</v>
          </cell>
          <cell r="R314">
            <v>0</v>
          </cell>
          <cell r="S314">
            <v>0</v>
          </cell>
          <cell r="T314">
            <v>201319.49</v>
          </cell>
          <cell r="U314">
            <v>0</v>
          </cell>
          <cell r="V314">
            <v>0</v>
          </cell>
          <cell r="W314">
            <v>0</v>
          </cell>
          <cell r="X314">
            <v>-189521.29</v>
          </cell>
          <cell r="Y314">
            <v>0</v>
          </cell>
          <cell r="Z314">
            <v>0</v>
          </cell>
          <cell r="AA314">
            <v>-189521.29</v>
          </cell>
          <cell r="AB314">
            <v>11798.200000000012</v>
          </cell>
          <cell r="AC314">
            <v>0</v>
          </cell>
          <cell r="AF314">
            <v>0</v>
          </cell>
        </row>
        <row r="315">
          <cell r="C315">
            <v>520000</v>
          </cell>
          <cell r="D315" t="str">
            <v>454554</v>
          </cell>
          <cell r="E315">
            <v>0</v>
          </cell>
          <cell r="F315">
            <v>520000</v>
          </cell>
          <cell r="I315">
            <v>0</v>
          </cell>
          <cell r="N315">
            <v>520000</v>
          </cell>
          <cell r="O315">
            <v>540000</v>
          </cell>
          <cell r="P315">
            <v>0</v>
          </cell>
          <cell r="Q315">
            <v>0</v>
          </cell>
          <cell r="R315">
            <v>0</v>
          </cell>
          <cell r="S315">
            <v>1060000</v>
          </cell>
          <cell r="T315">
            <v>0</v>
          </cell>
          <cell r="U315">
            <v>0</v>
          </cell>
          <cell r="V315">
            <v>0</v>
          </cell>
          <cell r="W315">
            <v>0</v>
          </cell>
          <cell r="X315">
            <v>0</v>
          </cell>
          <cell r="Y315">
            <v>0</v>
          </cell>
          <cell r="Z315">
            <v>0</v>
          </cell>
          <cell r="AA315">
            <v>0</v>
          </cell>
          <cell r="AB315">
            <v>0</v>
          </cell>
          <cell r="AC315">
            <v>0</v>
          </cell>
          <cell r="AF315">
            <v>0</v>
          </cell>
        </row>
        <row r="316">
          <cell r="C316">
            <v>208000</v>
          </cell>
          <cell r="D316" t="str">
            <v>454556</v>
          </cell>
          <cell r="E316">
            <v>60444.94</v>
          </cell>
          <cell r="F316">
            <v>147555.06</v>
          </cell>
          <cell r="I316">
            <v>11691.69</v>
          </cell>
          <cell r="N316">
            <v>208000</v>
          </cell>
          <cell r="O316">
            <v>216000</v>
          </cell>
          <cell r="P316">
            <v>0</v>
          </cell>
          <cell r="Q316">
            <v>0</v>
          </cell>
          <cell r="R316">
            <v>0</v>
          </cell>
          <cell r="S316">
            <v>424000</v>
          </cell>
          <cell r="T316">
            <v>60444.94</v>
          </cell>
          <cell r="U316">
            <v>0</v>
          </cell>
          <cell r="V316">
            <v>0</v>
          </cell>
          <cell r="W316">
            <v>0</v>
          </cell>
          <cell r="X316">
            <v>0</v>
          </cell>
          <cell r="Y316">
            <v>0</v>
          </cell>
          <cell r="Z316">
            <v>0</v>
          </cell>
          <cell r="AA316">
            <v>0</v>
          </cell>
          <cell r="AB316">
            <v>60444.94</v>
          </cell>
          <cell r="AC316">
            <v>0</v>
          </cell>
          <cell r="AF316">
            <v>0</v>
          </cell>
        </row>
        <row r="317">
          <cell r="C317">
            <v>694000</v>
          </cell>
          <cell r="D317" t="str">
            <v>454570</v>
          </cell>
          <cell r="E317">
            <v>192014.23</v>
          </cell>
          <cell r="F317">
            <v>501985.77</v>
          </cell>
          <cell r="I317">
            <v>35758.629999999997</v>
          </cell>
          <cell r="N317">
            <v>694000</v>
          </cell>
          <cell r="O317">
            <v>720000</v>
          </cell>
          <cell r="P317">
            <v>0</v>
          </cell>
          <cell r="Q317">
            <v>0</v>
          </cell>
          <cell r="R317">
            <v>0</v>
          </cell>
          <cell r="S317">
            <v>1414000</v>
          </cell>
          <cell r="T317">
            <v>1171229.49</v>
          </cell>
          <cell r="U317">
            <v>0</v>
          </cell>
          <cell r="V317">
            <v>72028.990000000005</v>
          </cell>
          <cell r="W317">
            <v>72028.990000000005</v>
          </cell>
          <cell r="X317">
            <v>-178623.28999999998</v>
          </cell>
          <cell r="Y317">
            <v>0</v>
          </cell>
          <cell r="Z317">
            <v>3402.78</v>
          </cell>
          <cell r="AA317">
            <v>-175220.50999999998</v>
          </cell>
          <cell r="AB317">
            <v>16793.72000000003</v>
          </cell>
          <cell r="AC317">
            <v>0</v>
          </cell>
          <cell r="AF317">
            <v>979215.26</v>
          </cell>
        </row>
        <row r="318">
          <cell r="C318">
            <v>150000</v>
          </cell>
          <cell r="D318" t="str">
            <v>454571</v>
          </cell>
          <cell r="E318">
            <v>93392.26</v>
          </cell>
          <cell r="F318">
            <v>56607.740000000005</v>
          </cell>
          <cell r="I318">
            <v>93392.26</v>
          </cell>
          <cell r="N318">
            <v>150000</v>
          </cell>
          <cell r="O318">
            <v>0</v>
          </cell>
          <cell r="P318">
            <v>0</v>
          </cell>
          <cell r="Q318">
            <v>0</v>
          </cell>
          <cell r="R318">
            <v>0</v>
          </cell>
          <cell r="S318">
            <v>150000</v>
          </cell>
          <cell r="T318">
            <v>93392.26</v>
          </cell>
          <cell r="U318">
            <v>0</v>
          </cell>
          <cell r="V318">
            <v>29460.11</v>
          </cell>
          <cell r="W318">
            <v>29460.11</v>
          </cell>
          <cell r="X318">
            <v>-87758.53</v>
          </cell>
          <cell r="Y318">
            <v>0</v>
          </cell>
          <cell r="Z318">
            <v>0</v>
          </cell>
          <cell r="AA318">
            <v>-87758.53</v>
          </cell>
          <cell r="AB318">
            <v>5633.7299999999959</v>
          </cell>
          <cell r="AC318">
            <v>0</v>
          </cell>
          <cell r="AF318">
            <v>0</v>
          </cell>
        </row>
        <row r="319">
          <cell r="C319">
            <v>1043000</v>
          </cell>
          <cell r="D319" t="str">
            <v>454573</v>
          </cell>
          <cell r="E319">
            <v>1166707.32</v>
          </cell>
          <cell r="F319">
            <v>-123707.32000000007</v>
          </cell>
          <cell r="I319">
            <v>3893.04</v>
          </cell>
          <cell r="N319">
            <v>1043000</v>
          </cell>
          <cell r="O319">
            <v>0</v>
          </cell>
          <cell r="P319">
            <v>0</v>
          </cell>
          <cell r="Q319">
            <v>0</v>
          </cell>
          <cell r="R319">
            <v>0</v>
          </cell>
          <cell r="S319">
            <v>1043000</v>
          </cell>
          <cell r="T319">
            <v>1166707.32</v>
          </cell>
          <cell r="U319">
            <v>0</v>
          </cell>
          <cell r="V319">
            <v>38781.340000000004</v>
          </cell>
          <cell r="W319">
            <v>38781.340000000004</v>
          </cell>
          <cell r="X319">
            <v>-1096326.68</v>
          </cell>
          <cell r="Y319">
            <v>0</v>
          </cell>
          <cell r="Z319">
            <v>0</v>
          </cell>
          <cell r="AA319">
            <v>-1096326.68</v>
          </cell>
          <cell r="AB319">
            <v>70380.64000000013</v>
          </cell>
          <cell r="AC319">
            <v>0</v>
          </cell>
          <cell r="AF319">
            <v>0</v>
          </cell>
        </row>
        <row r="320">
          <cell r="C320">
            <v>5398000</v>
          </cell>
          <cell r="D320" t="str">
            <v>456130</v>
          </cell>
          <cell r="E320">
            <v>8329017.5800000001</v>
          </cell>
          <cell r="F320">
            <v>-2931017.58</v>
          </cell>
          <cell r="I320">
            <v>880444.61</v>
          </cell>
          <cell r="N320">
            <v>5398000</v>
          </cell>
          <cell r="O320">
            <v>3971000</v>
          </cell>
          <cell r="P320">
            <v>0</v>
          </cell>
          <cell r="Q320">
            <v>0</v>
          </cell>
          <cell r="R320">
            <v>0</v>
          </cell>
          <cell r="S320">
            <v>9369000</v>
          </cell>
          <cell r="T320">
            <v>13376807.529999999</v>
          </cell>
          <cell r="U320">
            <v>0</v>
          </cell>
          <cell r="V320">
            <v>139317.59</v>
          </cell>
          <cell r="W320">
            <v>139317.59</v>
          </cell>
          <cell r="X320">
            <v>-6949908.1499999994</v>
          </cell>
          <cell r="Y320">
            <v>0</v>
          </cell>
          <cell r="Z320">
            <v>822657.17</v>
          </cell>
          <cell r="AA320">
            <v>-6127250.9799999995</v>
          </cell>
          <cell r="AB320">
            <v>2201766.6000000006</v>
          </cell>
          <cell r="AC320">
            <v>0</v>
          </cell>
          <cell r="AF320">
            <v>5047789.9499999993</v>
          </cell>
        </row>
        <row r="321">
          <cell r="C321">
            <v>13585000</v>
          </cell>
          <cell r="D321" t="str">
            <v>A_REPLACE EXTN 321</v>
          </cell>
          <cell r="E321">
            <v>12547723.84</v>
          </cell>
          <cell r="F321">
            <v>1037276.1600000001</v>
          </cell>
          <cell r="I321">
            <v>2147556.6399999997</v>
          </cell>
          <cell r="N321">
            <v>13585000</v>
          </cell>
          <cell r="O321">
            <v>12386000</v>
          </cell>
          <cell r="P321">
            <v>0</v>
          </cell>
          <cell r="Q321">
            <v>0</v>
          </cell>
          <cell r="R321">
            <v>0</v>
          </cell>
          <cell r="S321">
            <v>25971000</v>
          </cell>
          <cell r="T321">
            <v>23912667.399999999</v>
          </cell>
          <cell r="U321">
            <v>0</v>
          </cell>
          <cell r="V321">
            <v>3100006.64</v>
          </cell>
          <cell r="W321">
            <v>3100006.64</v>
          </cell>
          <cell r="X321">
            <v>-10803997.83</v>
          </cell>
          <cell r="Y321">
            <v>0</v>
          </cell>
          <cell r="Z321">
            <v>826059.95000000007</v>
          </cell>
          <cell r="AA321">
            <v>-9977937.8800000008</v>
          </cell>
          <cell r="AB321">
            <v>2569785.959999999</v>
          </cell>
          <cell r="AC321">
            <v>0</v>
          </cell>
          <cell r="AF321">
            <v>11364943.559999999</v>
          </cell>
        </row>
        <row r="322">
          <cell r="C322">
            <v>0</v>
          </cell>
          <cell r="D322" t="str">
            <v>454560</v>
          </cell>
          <cell r="E322">
            <v>50641.43</v>
          </cell>
          <cell r="F322">
            <v>-50641.43</v>
          </cell>
          <cell r="I322">
            <v>75662.180000000008</v>
          </cell>
          <cell r="N322">
            <v>0</v>
          </cell>
          <cell r="O322">
            <v>682000</v>
          </cell>
          <cell r="P322">
            <v>0</v>
          </cell>
          <cell r="Q322">
            <v>0</v>
          </cell>
          <cell r="R322">
            <v>0</v>
          </cell>
          <cell r="S322">
            <v>682000</v>
          </cell>
          <cell r="T322">
            <v>507702.21</v>
          </cell>
          <cell r="U322">
            <v>0</v>
          </cell>
          <cell r="V322">
            <v>0</v>
          </cell>
          <cell r="W322">
            <v>0</v>
          </cell>
          <cell r="X322">
            <v>-36128.78</v>
          </cell>
          <cell r="Y322">
            <v>0</v>
          </cell>
          <cell r="Z322">
            <v>10372.56</v>
          </cell>
          <cell r="AA322">
            <v>-25756.22</v>
          </cell>
          <cell r="AB322">
            <v>24885.21</v>
          </cell>
          <cell r="AC322">
            <v>0</v>
          </cell>
          <cell r="AF322">
            <v>457060.78</v>
          </cell>
        </row>
        <row r="323">
          <cell r="C323">
            <v>0</v>
          </cell>
          <cell r="D323" t="str">
            <v>A_SERV CONNECTN 321</v>
          </cell>
          <cell r="E323">
            <v>50641.43</v>
          </cell>
          <cell r="F323">
            <v>-50641.43</v>
          </cell>
          <cell r="I323">
            <v>75662.180000000008</v>
          </cell>
          <cell r="N323">
            <v>0</v>
          </cell>
          <cell r="O323">
            <v>682000</v>
          </cell>
          <cell r="P323">
            <v>0</v>
          </cell>
          <cell r="Q323">
            <v>0</v>
          </cell>
          <cell r="R323">
            <v>0</v>
          </cell>
          <cell r="S323">
            <v>682000</v>
          </cell>
          <cell r="T323">
            <v>507702.21</v>
          </cell>
          <cell r="U323">
            <v>0</v>
          </cell>
          <cell r="V323">
            <v>0</v>
          </cell>
          <cell r="W323">
            <v>0</v>
          </cell>
          <cell r="X323">
            <v>-36128.78</v>
          </cell>
          <cell r="Y323">
            <v>0</v>
          </cell>
          <cell r="Z323">
            <v>10372.56</v>
          </cell>
          <cell r="AA323">
            <v>-25756.22</v>
          </cell>
          <cell r="AB323">
            <v>24885.21</v>
          </cell>
          <cell r="AC323">
            <v>0</v>
          </cell>
          <cell r="AF323">
            <v>457060.78</v>
          </cell>
        </row>
        <row r="324">
          <cell r="C324">
            <v>34324000</v>
          </cell>
          <cell r="D324" t="str">
            <v>A_P895</v>
          </cell>
          <cell r="E324">
            <v>19227573.07</v>
          </cell>
          <cell r="F324">
            <v>15096426.93</v>
          </cell>
          <cell r="I324">
            <v>3993304.1</v>
          </cell>
          <cell r="N324">
            <v>34324000</v>
          </cell>
          <cell r="O324">
            <v>46536000</v>
          </cell>
          <cell r="P324">
            <v>0</v>
          </cell>
          <cell r="Q324">
            <v>0</v>
          </cell>
          <cell r="R324">
            <v>0</v>
          </cell>
          <cell r="S324">
            <v>80860000</v>
          </cell>
          <cell r="T324">
            <v>58039429.75</v>
          </cell>
          <cell r="U324">
            <v>0</v>
          </cell>
          <cell r="V324">
            <v>23284766.899999999</v>
          </cell>
          <cell r="W324">
            <v>23284766.899999999</v>
          </cell>
          <cell r="X324">
            <v>-13245599.059999999</v>
          </cell>
          <cell r="Y324">
            <v>0</v>
          </cell>
          <cell r="Z324">
            <v>8466732.4199999999</v>
          </cell>
          <cell r="AA324">
            <v>-4778866.6399999987</v>
          </cell>
          <cell r="AB324">
            <v>14448706.430000002</v>
          </cell>
          <cell r="AC324">
            <v>0</v>
          </cell>
          <cell r="AF324">
            <v>38811856.68</v>
          </cell>
        </row>
        <row r="325">
          <cell r="C325">
            <v>128000</v>
          </cell>
          <cell r="D325" t="str">
            <v>454640</v>
          </cell>
          <cell r="E325">
            <v>171920.05000000002</v>
          </cell>
          <cell r="F325">
            <v>-43920.050000000017</v>
          </cell>
          <cell r="I325">
            <v>-17.059999999999999</v>
          </cell>
          <cell r="N325">
            <v>128000</v>
          </cell>
          <cell r="O325">
            <v>133000</v>
          </cell>
          <cell r="P325">
            <v>0</v>
          </cell>
          <cell r="Q325">
            <v>0</v>
          </cell>
          <cell r="R325">
            <v>0</v>
          </cell>
          <cell r="S325">
            <v>261000</v>
          </cell>
          <cell r="T325">
            <v>334814.07</v>
          </cell>
          <cell r="U325">
            <v>0</v>
          </cell>
          <cell r="V325">
            <v>17450</v>
          </cell>
          <cell r="W325">
            <v>17450</v>
          </cell>
          <cell r="X325">
            <v>0</v>
          </cell>
          <cell r="Y325">
            <v>0</v>
          </cell>
          <cell r="Z325">
            <v>0</v>
          </cell>
          <cell r="AA325">
            <v>0</v>
          </cell>
          <cell r="AB325">
            <v>171920.05000000002</v>
          </cell>
          <cell r="AC325">
            <v>0</v>
          </cell>
          <cell r="AF325">
            <v>162894.01999999999</v>
          </cell>
        </row>
        <row r="326">
          <cell r="C326">
            <v>1704000</v>
          </cell>
          <cell r="D326" t="str">
            <v>454650</v>
          </cell>
          <cell r="E326">
            <v>473727.5</v>
          </cell>
          <cell r="F326">
            <v>1230272.5</v>
          </cell>
          <cell r="I326">
            <v>53617.75</v>
          </cell>
          <cell r="N326">
            <v>1704000</v>
          </cell>
          <cell r="O326">
            <v>1032000</v>
          </cell>
          <cell r="P326">
            <v>0</v>
          </cell>
          <cell r="Q326">
            <v>0</v>
          </cell>
          <cell r="R326">
            <v>0</v>
          </cell>
          <cell r="S326">
            <v>2736000</v>
          </cell>
          <cell r="T326">
            <v>640402.28</v>
          </cell>
          <cell r="U326">
            <v>0</v>
          </cell>
          <cell r="V326">
            <v>216369.12</v>
          </cell>
          <cell r="W326">
            <v>216369.12</v>
          </cell>
          <cell r="X326">
            <v>-14107.679999999997</v>
          </cell>
          <cell r="Y326">
            <v>0</v>
          </cell>
          <cell r="Z326">
            <v>0</v>
          </cell>
          <cell r="AA326">
            <v>-14107.679999999997</v>
          </cell>
          <cell r="AB326">
            <v>459619.82</v>
          </cell>
          <cell r="AC326">
            <v>0</v>
          </cell>
          <cell r="AF326">
            <v>166674.78000000003</v>
          </cell>
        </row>
        <row r="327">
          <cell r="C327">
            <v>1832000</v>
          </cell>
          <cell r="D327" t="str">
            <v>A_EQUIPMENT 320</v>
          </cell>
          <cell r="E327">
            <v>645647.55000000005</v>
          </cell>
          <cell r="F327">
            <v>1186352.45</v>
          </cell>
          <cell r="I327">
            <v>53600.69</v>
          </cell>
          <cell r="N327">
            <v>1832000</v>
          </cell>
          <cell r="O327">
            <v>1165000</v>
          </cell>
          <cell r="P327">
            <v>0</v>
          </cell>
          <cell r="Q327">
            <v>0</v>
          </cell>
          <cell r="R327">
            <v>0</v>
          </cell>
          <cell r="S327">
            <v>2997000</v>
          </cell>
          <cell r="T327">
            <v>975216.35000000009</v>
          </cell>
          <cell r="U327">
            <v>0</v>
          </cell>
          <cell r="V327">
            <v>233819.12</v>
          </cell>
          <cell r="W327">
            <v>233819.12</v>
          </cell>
          <cell r="X327">
            <v>-14107.679999999997</v>
          </cell>
          <cell r="Y327">
            <v>0</v>
          </cell>
          <cell r="Z327">
            <v>0</v>
          </cell>
          <cell r="AA327">
            <v>-14107.679999999997</v>
          </cell>
          <cell r="AB327">
            <v>631539.87</v>
          </cell>
          <cell r="AC327">
            <v>0</v>
          </cell>
          <cell r="AF327">
            <v>329568.80000000005</v>
          </cell>
        </row>
        <row r="328">
          <cell r="C328">
            <v>1832000</v>
          </cell>
          <cell r="D328" t="str">
            <v>A_P896</v>
          </cell>
          <cell r="E328">
            <v>645647.55000000005</v>
          </cell>
          <cell r="F328">
            <v>1186352.45</v>
          </cell>
          <cell r="I328">
            <v>53600.69</v>
          </cell>
          <cell r="N328">
            <v>1832000</v>
          </cell>
          <cell r="O328">
            <v>1165000</v>
          </cell>
          <cell r="P328">
            <v>0</v>
          </cell>
          <cell r="Q328">
            <v>0</v>
          </cell>
          <cell r="R328">
            <v>0</v>
          </cell>
          <cell r="S328">
            <v>2997000</v>
          </cell>
          <cell r="T328">
            <v>975216.35000000009</v>
          </cell>
          <cell r="U328">
            <v>0</v>
          </cell>
          <cell r="V328">
            <v>233819.12</v>
          </cell>
          <cell r="W328">
            <v>233819.12</v>
          </cell>
          <cell r="X328">
            <v>-14107.679999999997</v>
          </cell>
          <cell r="Y328">
            <v>0</v>
          </cell>
          <cell r="Z328">
            <v>0</v>
          </cell>
          <cell r="AA328">
            <v>-14107.679999999997</v>
          </cell>
          <cell r="AB328">
            <v>631539.87</v>
          </cell>
          <cell r="AC328">
            <v>0</v>
          </cell>
          <cell r="AF328">
            <v>329568.80000000005</v>
          </cell>
        </row>
        <row r="329">
          <cell r="C329">
            <v>0</v>
          </cell>
          <cell r="D329" t="str">
            <v>456498</v>
          </cell>
          <cell r="E329">
            <v>0</v>
          </cell>
          <cell r="F329">
            <v>0</v>
          </cell>
          <cell r="I329">
            <v>0</v>
          </cell>
          <cell r="N329">
            <v>0</v>
          </cell>
          <cell r="O329">
            <v>0</v>
          </cell>
          <cell r="P329">
            <v>0</v>
          </cell>
          <cell r="Q329">
            <v>0</v>
          </cell>
          <cell r="R329">
            <v>0</v>
          </cell>
          <cell r="S329">
            <v>0</v>
          </cell>
          <cell r="T329">
            <v>0</v>
          </cell>
          <cell r="U329">
            <v>0</v>
          </cell>
          <cell r="V329">
            <v>0</v>
          </cell>
          <cell r="W329">
            <v>0</v>
          </cell>
          <cell r="X329">
            <v>0</v>
          </cell>
          <cell r="Y329">
            <v>0</v>
          </cell>
          <cell r="Z329">
            <v>2227097.094</v>
          </cell>
          <cell r="AA329">
            <v>2227097.094</v>
          </cell>
          <cell r="AB329">
            <v>2227097.094</v>
          </cell>
          <cell r="AC329">
            <v>-369244.288</v>
          </cell>
          <cell r="AF329">
            <v>0</v>
          </cell>
        </row>
        <row r="330">
          <cell r="C330">
            <v>128614000</v>
          </cell>
          <cell r="D330" t="str">
            <v>A_C_WASTEWATER</v>
          </cell>
          <cell r="E330">
            <v>84392572.489999965</v>
          </cell>
          <cell r="F330">
            <v>44221427.510000035</v>
          </cell>
          <cell r="I330">
            <v>21384450.970000003</v>
          </cell>
          <cell r="N330">
            <v>128614000</v>
          </cell>
          <cell r="O330">
            <v>127268000</v>
          </cell>
          <cell r="P330">
            <v>0</v>
          </cell>
          <cell r="Q330">
            <v>0</v>
          </cell>
          <cell r="R330">
            <v>0</v>
          </cell>
          <cell r="S330">
            <v>255882000</v>
          </cell>
          <cell r="T330">
            <v>169467937.63000003</v>
          </cell>
          <cell r="U330">
            <v>4750570</v>
          </cell>
          <cell r="V330">
            <v>78466214.209999993</v>
          </cell>
          <cell r="W330">
            <v>83216784.209999993</v>
          </cell>
          <cell r="X330">
            <v>-17492062.739999995</v>
          </cell>
          <cell r="Y330">
            <v>0</v>
          </cell>
          <cell r="Z330">
            <v>59809069.473999999</v>
          </cell>
          <cell r="AA330">
            <v>42317006.734000005</v>
          </cell>
          <cell r="AB330">
            <v>126709579.22399998</v>
          </cell>
          <cell r="AC330">
            <v>-369244.288</v>
          </cell>
          <cell r="AF330">
            <v>85075365.14000006</v>
          </cell>
        </row>
        <row r="331">
          <cell r="C331">
            <v>0</v>
          </cell>
          <cell r="D331" t="str">
            <v>230810</v>
          </cell>
          <cell r="E331">
            <v>0</v>
          </cell>
          <cell r="F331">
            <v>0</v>
          </cell>
          <cell r="I331">
            <v>0</v>
          </cell>
          <cell r="N331">
            <v>0</v>
          </cell>
          <cell r="O331">
            <v>0</v>
          </cell>
          <cell r="P331">
            <v>0</v>
          </cell>
          <cell r="Q331">
            <v>0</v>
          </cell>
          <cell r="R331">
            <v>0</v>
          </cell>
          <cell r="S331">
            <v>0</v>
          </cell>
          <cell r="T331">
            <v>0</v>
          </cell>
          <cell r="U331">
            <v>0</v>
          </cell>
          <cell r="V331">
            <v>0</v>
          </cell>
          <cell r="W331">
            <v>0</v>
          </cell>
          <cell r="X331">
            <v>-1645</v>
          </cell>
          <cell r="Y331">
            <v>0</v>
          </cell>
          <cell r="Z331">
            <v>0</v>
          </cell>
          <cell r="AA331">
            <v>-1645</v>
          </cell>
          <cell r="AB331">
            <v>-1645</v>
          </cell>
          <cell r="AC331">
            <v>0</v>
          </cell>
          <cell r="AF331">
            <v>0</v>
          </cell>
        </row>
        <row r="332">
          <cell r="C332">
            <v>0</v>
          </cell>
          <cell r="D332" t="str">
            <v>A_O_WATER_QUALTY_WSW</v>
          </cell>
          <cell r="E332">
            <v>0</v>
          </cell>
          <cell r="F332">
            <v>0</v>
          </cell>
          <cell r="I332">
            <v>0</v>
          </cell>
          <cell r="N332">
            <v>0</v>
          </cell>
          <cell r="O332">
            <v>0</v>
          </cell>
          <cell r="P332">
            <v>0</v>
          </cell>
          <cell r="Q332">
            <v>0</v>
          </cell>
          <cell r="R332">
            <v>0</v>
          </cell>
          <cell r="S332">
            <v>0</v>
          </cell>
          <cell r="T332">
            <v>0</v>
          </cell>
          <cell r="U332">
            <v>0</v>
          </cell>
          <cell r="V332">
            <v>0</v>
          </cell>
          <cell r="W332">
            <v>0</v>
          </cell>
          <cell r="X332">
            <v>-1645</v>
          </cell>
          <cell r="Y332">
            <v>0</v>
          </cell>
          <cell r="Z332">
            <v>0</v>
          </cell>
          <cell r="AA332">
            <v>-1645</v>
          </cell>
          <cell r="AB332">
            <v>-1645</v>
          </cell>
          <cell r="AC332">
            <v>0</v>
          </cell>
          <cell r="AF332">
            <v>0</v>
          </cell>
        </row>
        <row r="333">
          <cell r="C333">
            <v>0</v>
          </cell>
          <cell r="D333" t="str">
            <v>231250</v>
          </cell>
          <cell r="E333">
            <v>0</v>
          </cell>
          <cell r="F333">
            <v>0</v>
          </cell>
          <cell r="I333">
            <v>0</v>
          </cell>
          <cell r="N333">
            <v>0</v>
          </cell>
          <cell r="O333">
            <v>0</v>
          </cell>
          <cell r="P333">
            <v>0</v>
          </cell>
          <cell r="Q333">
            <v>0</v>
          </cell>
          <cell r="R333">
            <v>0</v>
          </cell>
          <cell r="S333">
            <v>0</v>
          </cell>
          <cell r="T333">
            <v>0</v>
          </cell>
          <cell r="U333">
            <v>0</v>
          </cell>
          <cell r="V333">
            <v>0</v>
          </cell>
          <cell r="W333">
            <v>0</v>
          </cell>
          <cell r="X333">
            <v>-74</v>
          </cell>
          <cell r="Y333">
            <v>0</v>
          </cell>
          <cell r="Z333">
            <v>0</v>
          </cell>
          <cell r="AA333">
            <v>-74</v>
          </cell>
          <cell r="AB333">
            <v>-74</v>
          </cell>
          <cell r="AC333">
            <v>0</v>
          </cell>
          <cell r="AF333">
            <v>0</v>
          </cell>
        </row>
        <row r="334">
          <cell r="C334">
            <v>0</v>
          </cell>
          <cell r="D334" t="str">
            <v>A_O_INFRA_PLANNG_WSW</v>
          </cell>
          <cell r="E334">
            <v>0</v>
          </cell>
          <cell r="F334">
            <v>0</v>
          </cell>
          <cell r="I334">
            <v>0</v>
          </cell>
          <cell r="N334">
            <v>0</v>
          </cell>
          <cell r="O334">
            <v>0</v>
          </cell>
          <cell r="P334">
            <v>0</v>
          </cell>
          <cell r="Q334">
            <v>0</v>
          </cell>
          <cell r="R334">
            <v>0</v>
          </cell>
          <cell r="S334">
            <v>0</v>
          </cell>
          <cell r="T334">
            <v>0</v>
          </cell>
          <cell r="U334">
            <v>0</v>
          </cell>
          <cell r="V334">
            <v>0</v>
          </cell>
          <cell r="W334">
            <v>0</v>
          </cell>
          <cell r="X334">
            <v>-74</v>
          </cell>
          <cell r="Y334">
            <v>0</v>
          </cell>
          <cell r="Z334">
            <v>0</v>
          </cell>
          <cell r="AA334">
            <v>-74</v>
          </cell>
          <cell r="AB334">
            <v>-74</v>
          </cell>
          <cell r="AC334">
            <v>0</v>
          </cell>
          <cell r="AF334">
            <v>0</v>
          </cell>
        </row>
        <row r="335">
          <cell r="C335">
            <v>0</v>
          </cell>
          <cell r="D335" t="str">
            <v>231030</v>
          </cell>
          <cell r="E335">
            <v>0</v>
          </cell>
          <cell r="F335">
            <v>0</v>
          </cell>
          <cell r="I335">
            <v>0</v>
          </cell>
          <cell r="N335">
            <v>0</v>
          </cell>
          <cell r="O335">
            <v>0</v>
          </cell>
          <cell r="P335">
            <v>0</v>
          </cell>
          <cell r="Q335">
            <v>0</v>
          </cell>
          <cell r="R335">
            <v>0</v>
          </cell>
          <cell r="S335">
            <v>0</v>
          </cell>
          <cell r="T335">
            <v>0</v>
          </cell>
          <cell r="U335">
            <v>0</v>
          </cell>
          <cell r="V335">
            <v>0</v>
          </cell>
          <cell r="W335">
            <v>0</v>
          </cell>
          <cell r="X335">
            <v>-7219</v>
          </cell>
          <cell r="Y335">
            <v>0</v>
          </cell>
          <cell r="Z335">
            <v>0</v>
          </cell>
          <cell r="AA335">
            <v>-7219</v>
          </cell>
          <cell r="AB335">
            <v>-7219</v>
          </cell>
          <cell r="AC335">
            <v>0</v>
          </cell>
          <cell r="AF335">
            <v>0</v>
          </cell>
        </row>
        <row r="336">
          <cell r="C336">
            <v>0</v>
          </cell>
          <cell r="D336" t="str">
            <v>A_O_TREATMNT_PLT_WSW</v>
          </cell>
          <cell r="E336">
            <v>0</v>
          </cell>
          <cell r="F336">
            <v>0</v>
          </cell>
          <cell r="I336">
            <v>0</v>
          </cell>
          <cell r="N336">
            <v>0</v>
          </cell>
          <cell r="O336">
            <v>0</v>
          </cell>
          <cell r="P336">
            <v>0</v>
          </cell>
          <cell r="Q336">
            <v>0</v>
          </cell>
          <cell r="R336">
            <v>0</v>
          </cell>
          <cell r="S336">
            <v>0</v>
          </cell>
          <cell r="T336">
            <v>0</v>
          </cell>
          <cell r="U336">
            <v>0</v>
          </cell>
          <cell r="V336">
            <v>0</v>
          </cell>
          <cell r="W336">
            <v>0</v>
          </cell>
          <cell r="X336">
            <v>-7219</v>
          </cell>
          <cell r="Y336">
            <v>0</v>
          </cell>
          <cell r="Z336">
            <v>0</v>
          </cell>
          <cell r="AA336">
            <v>-7219</v>
          </cell>
          <cell r="AB336">
            <v>-7219</v>
          </cell>
          <cell r="AC336">
            <v>0</v>
          </cell>
          <cell r="AF336">
            <v>0</v>
          </cell>
        </row>
        <row r="337">
          <cell r="C337">
            <v>0</v>
          </cell>
          <cell r="D337" t="str">
            <v>230805</v>
          </cell>
          <cell r="E337">
            <v>0</v>
          </cell>
          <cell r="F337">
            <v>0</v>
          </cell>
          <cell r="I337">
            <v>0</v>
          </cell>
          <cell r="N337">
            <v>0</v>
          </cell>
          <cell r="O337">
            <v>0</v>
          </cell>
          <cell r="P337">
            <v>0</v>
          </cell>
          <cell r="Q337">
            <v>0</v>
          </cell>
          <cell r="R337">
            <v>0</v>
          </cell>
          <cell r="S337">
            <v>0</v>
          </cell>
          <cell r="T337">
            <v>0</v>
          </cell>
          <cell r="U337">
            <v>0</v>
          </cell>
          <cell r="V337">
            <v>0</v>
          </cell>
          <cell r="W337">
            <v>0</v>
          </cell>
          <cell r="X337">
            <v>-17985.32</v>
          </cell>
          <cell r="Y337">
            <v>0</v>
          </cell>
          <cell r="Z337">
            <v>0</v>
          </cell>
          <cell r="AA337">
            <v>-17985.32</v>
          </cell>
          <cell r="AB337">
            <v>-17985.32</v>
          </cell>
          <cell r="AC337">
            <v>0</v>
          </cell>
          <cell r="AF337">
            <v>0</v>
          </cell>
        </row>
        <row r="338">
          <cell r="C338">
            <v>0</v>
          </cell>
          <cell r="D338" t="str">
            <v>231005</v>
          </cell>
          <cell r="E338">
            <v>0</v>
          </cell>
          <cell r="F338">
            <v>0</v>
          </cell>
          <cell r="I338">
            <v>0</v>
          </cell>
          <cell r="N338">
            <v>0</v>
          </cell>
          <cell r="O338">
            <v>0</v>
          </cell>
          <cell r="P338">
            <v>0</v>
          </cell>
          <cell r="Q338">
            <v>0</v>
          </cell>
          <cell r="R338">
            <v>0</v>
          </cell>
          <cell r="S338">
            <v>0</v>
          </cell>
          <cell r="T338">
            <v>0</v>
          </cell>
          <cell r="U338">
            <v>0</v>
          </cell>
          <cell r="V338">
            <v>0</v>
          </cell>
          <cell r="W338">
            <v>0</v>
          </cell>
          <cell r="X338">
            <v>-382</v>
          </cell>
          <cell r="Y338">
            <v>0</v>
          </cell>
          <cell r="Z338">
            <v>0</v>
          </cell>
          <cell r="AA338">
            <v>-382</v>
          </cell>
          <cell r="AB338">
            <v>-382</v>
          </cell>
          <cell r="AC338">
            <v>0</v>
          </cell>
          <cell r="AF338">
            <v>0</v>
          </cell>
        </row>
        <row r="339">
          <cell r="C339">
            <v>0</v>
          </cell>
          <cell r="D339" t="str">
            <v>A_O_STRAT_SVCS_WSW</v>
          </cell>
          <cell r="E339">
            <v>0</v>
          </cell>
          <cell r="F339">
            <v>0</v>
          </cell>
          <cell r="I339">
            <v>0</v>
          </cell>
          <cell r="N339">
            <v>0</v>
          </cell>
          <cell r="O339">
            <v>0</v>
          </cell>
          <cell r="P339">
            <v>0</v>
          </cell>
          <cell r="Q339">
            <v>0</v>
          </cell>
          <cell r="R339">
            <v>0</v>
          </cell>
          <cell r="S339">
            <v>0</v>
          </cell>
          <cell r="T339">
            <v>0</v>
          </cell>
          <cell r="U339">
            <v>0</v>
          </cell>
          <cell r="V339">
            <v>0</v>
          </cell>
          <cell r="W339">
            <v>0</v>
          </cell>
          <cell r="X339">
            <v>-18367.32</v>
          </cell>
          <cell r="Y339">
            <v>0</v>
          </cell>
          <cell r="Z339">
            <v>0</v>
          </cell>
          <cell r="AA339">
            <v>-18367.32</v>
          </cell>
          <cell r="AB339">
            <v>-18367.32</v>
          </cell>
          <cell r="AC339">
            <v>0</v>
          </cell>
          <cell r="AF339">
            <v>0</v>
          </cell>
        </row>
        <row r="340">
          <cell r="C340">
            <v>0</v>
          </cell>
          <cell r="D340" t="str">
            <v>A_O_WASTEWATER</v>
          </cell>
          <cell r="E340">
            <v>0</v>
          </cell>
          <cell r="F340">
            <v>0</v>
          </cell>
          <cell r="I340">
            <v>0</v>
          </cell>
          <cell r="N340">
            <v>0</v>
          </cell>
          <cell r="O340">
            <v>0</v>
          </cell>
          <cell r="P340">
            <v>0</v>
          </cell>
          <cell r="Q340">
            <v>0</v>
          </cell>
          <cell r="R340">
            <v>0</v>
          </cell>
          <cell r="S340">
            <v>0</v>
          </cell>
          <cell r="T340">
            <v>0</v>
          </cell>
          <cell r="U340">
            <v>0</v>
          </cell>
          <cell r="V340">
            <v>0</v>
          </cell>
          <cell r="W340">
            <v>0</v>
          </cell>
          <cell r="X340">
            <v>-27305.32</v>
          </cell>
          <cell r="Y340">
            <v>0</v>
          </cell>
          <cell r="Z340">
            <v>0</v>
          </cell>
          <cell r="AA340">
            <v>-27305.32</v>
          </cell>
          <cell r="AB340">
            <v>-27305.32</v>
          </cell>
          <cell r="AC340">
            <v>0</v>
          </cell>
          <cell r="AF340">
            <v>0</v>
          </cell>
        </row>
        <row r="341">
          <cell r="C341">
            <v>128614000</v>
          </cell>
          <cell r="D341" t="str">
            <v>A_WASTEWATER</v>
          </cell>
          <cell r="E341">
            <v>84392572.489999965</v>
          </cell>
          <cell r="F341">
            <v>44221427.510000035</v>
          </cell>
          <cell r="I341">
            <v>21384450.970000003</v>
          </cell>
          <cell r="N341">
            <v>128614000</v>
          </cell>
          <cell r="O341">
            <v>127268000</v>
          </cell>
          <cell r="P341">
            <v>0</v>
          </cell>
          <cell r="Q341">
            <v>0</v>
          </cell>
          <cell r="R341">
            <v>0</v>
          </cell>
          <cell r="S341">
            <v>255882000</v>
          </cell>
          <cell r="T341">
            <v>169467937.63000003</v>
          </cell>
          <cell r="U341">
            <v>4750570</v>
          </cell>
          <cell r="V341">
            <v>78466214.209999993</v>
          </cell>
          <cell r="W341">
            <v>83216784.209999993</v>
          </cell>
          <cell r="X341">
            <v>-17519368.059999995</v>
          </cell>
          <cell r="Y341">
            <v>0</v>
          </cell>
          <cell r="Z341">
            <v>59809069.473999999</v>
          </cell>
          <cell r="AA341">
            <v>42289701.414000005</v>
          </cell>
          <cell r="AB341">
            <v>126682273.90399997</v>
          </cell>
          <cell r="AC341">
            <v>-369244.288</v>
          </cell>
          <cell r="AF341">
            <v>85075365.14000006</v>
          </cell>
        </row>
        <row r="342">
          <cell r="C342">
            <v>338559000</v>
          </cell>
          <cell r="D342" t="str">
            <v>A_UEP_UTITLITY</v>
          </cell>
          <cell r="E342">
            <v>213219291.2599999</v>
          </cell>
          <cell r="F342">
            <v>125339708.7400001</v>
          </cell>
          <cell r="I342">
            <v>65775243.419999965</v>
          </cell>
          <cell r="N342">
            <v>338559000</v>
          </cell>
          <cell r="O342">
            <v>303054000</v>
          </cell>
          <cell r="P342">
            <v>29899999.359999999</v>
          </cell>
          <cell r="Q342">
            <v>0</v>
          </cell>
          <cell r="R342">
            <v>0</v>
          </cell>
          <cell r="S342">
            <v>671512999.36000001</v>
          </cell>
          <cell r="T342">
            <v>416083766.58999968</v>
          </cell>
          <cell r="U342">
            <v>9559461.5799999982</v>
          </cell>
          <cell r="V342">
            <v>185124561.14600006</v>
          </cell>
          <cell r="W342">
            <v>194684022.72600007</v>
          </cell>
          <cell r="X342">
            <v>-74686884.660000026</v>
          </cell>
          <cell r="Y342">
            <v>0</v>
          </cell>
          <cell r="Z342">
            <v>105322582.30299999</v>
          </cell>
          <cell r="AA342">
            <v>30635697.642999962</v>
          </cell>
          <cell r="AB342">
            <v>243854988.90299988</v>
          </cell>
          <cell r="AC342">
            <v>30521685.524</v>
          </cell>
          <cell r="AF342">
            <v>202864475.32999977</v>
          </cell>
        </row>
        <row r="343">
          <cell r="C343">
            <v>338559000</v>
          </cell>
          <cell r="D343" t="str">
            <v>A_CITY_UTILITY</v>
          </cell>
          <cell r="E343">
            <v>213219291.2599999</v>
          </cell>
          <cell r="F343">
            <v>125339708.7400001</v>
          </cell>
          <cell r="I343">
            <v>65775243.419999965</v>
          </cell>
          <cell r="N343">
            <v>338559000</v>
          </cell>
          <cell r="O343">
            <v>303054000</v>
          </cell>
          <cell r="P343">
            <v>29899999.359999999</v>
          </cell>
          <cell r="Q343">
            <v>0</v>
          </cell>
          <cell r="R343">
            <v>0</v>
          </cell>
          <cell r="S343">
            <v>671512999.36000001</v>
          </cell>
          <cell r="T343">
            <v>416083766.58999968</v>
          </cell>
          <cell r="U343">
            <v>9559461.5799999982</v>
          </cell>
          <cell r="V343">
            <v>185124561.14600006</v>
          </cell>
          <cell r="W343">
            <v>194684022.72600007</v>
          </cell>
          <cell r="X343">
            <v>-74686884.660000026</v>
          </cell>
          <cell r="Y343">
            <v>0</v>
          </cell>
          <cell r="Z343">
            <v>105322582.30299999</v>
          </cell>
          <cell r="AA343">
            <v>30635697.642999962</v>
          </cell>
          <cell r="AB343">
            <v>243854988.90299988</v>
          </cell>
          <cell r="AC343">
            <v>30521685.524</v>
          </cell>
          <cell r="AF343">
            <v>202864475.32999977</v>
          </cell>
        </row>
        <row r="344">
          <cell r="C344">
            <v>0</v>
          </cell>
          <cell r="D344" t="str">
            <v>(None)</v>
          </cell>
          <cell r="E344">
            <v>0</v>
          </cell>
          <cell r="F344">
            <v>0</v>
          </cell>
          <cell r="I344">
            <v>0</v>
          </cell>
          <cell r="N344">
            <v>0</v>
          </cell>
          <cell r="O344">
            <v>0</v>
          </cell>
          <cell r="P344">
            <v>0</v>
          </cell>
          <cell r="Q344">
            <v>0</v>
          </cell>
          <cell r="R344">
            <v>0</v>
          </cell>
          <cell r="S344">
            <v>0</v>
          </cell>
          <cell r="T344">
            <v>0</v>
          </cell>
          <cell r="U344">
            <v>0</v>
          </cell>
          <cell r="V344">
            <v>0</v>
          </cell>
          <cell r="W344">
            <v>0</v>
          </cell>
          <cell r="X344">
            <v>-37736.880000000005</v>
          </cell>
          <cell r="Y344">
            <v>0</v>
          </cell>
          <cell r="Z344">
            <v>-131981.11000000002</v>
          </cell>
          <cell r="AA344">
            <v>-169717.99000000002</v>
          </cell>
          <cell r="AB344">
            <v>-169717.99000000002</v>
          </cell>
          <cell r="AC344">
            <v>0</v>
          </cell>
          <cell r="AF344">
            <v>0</v>
          </cell>
        </row>
        <row r="345">
          <cell r="C345">
            <v>338559000</v>
          </cell>
          <cell r="D345" t="str">
            <v>A_CITY</v>
          </cell>
          <cell r="E345">
            <v>213219291.2599999</v>
          </cell>
          <cell r="F345">
            <v>125339708.7400001</v>
          </cell>
          <cell r="I345">
            <v>65775243.419999965</v>
          </cell>
          <cell r="N345">
            <v>338559000</v>
          </cell>
          <cell r="O345">
            <v>303054000</v>
          </cell>
          <cell r="P345">
            <v>29899999.359999999</v>
          </cell>
          <cell r="Q345">
            <v>0</v>
          </cell>
          <cell r="R345">
            <v>0</v>
          </cell>
          <cell r="S345">
            <v>671512999.36000001</v>
          </cell>
          <cell r="T345">
            <v>416083766.58999968</v>
          </cell>
          <cell r="U345">
            <v>9559461.5799999982</v>
          </cell>
          <cell r="V345">
            <v>185124561.14600006</v>
          </cell>
          <cell r="W345">
            <v>194684022.72600007</v>
          </cell>
          <cell r="X345">
            <v>-74724621.540000021</v>
          </cell>
          <cell r="Y345">
            <v>0</v>
          </cell>
          <cell r="Z345">
            <v>105190601.19299999</v>
          </cell>
          <cell r="AA345">
            <v>30465979.652999967</v>
          </cell>
          <cell r="AB345">
            <v>243685270.91299987</v>
          </cell>
          <cell r="AC345">
            <v>30521685.524</v>
          </cell>
          <cell r="AF345">
            <v>202864475.32999977</v>
          </cell>
        </row>
      </sheetData>
      <sheetData sheetId="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eeds Assessment"/>
      <sheetName val="Severity Matrix"/>
      <sheetName val="Extent Matrix"/>
      <sheetName val="Likeihood Matrix"/>
      <sheetName val="Chart1"/>
      <sheetName val="Chart2"/>
      <sheetName val="Chart3"/>
      <sheetName val="Chart4"/>
      <sheetName val="Chart5"/>
      <sheetName val="Chart6"/>
      <sheetName val="Rating Scales"/>
      <sheetName val="Risk Distribu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A6" t="str">
            <v>VH</v>
          </cell>
          <cell r="B6">
            <v>10</v>
          </cell>
          <cell r="C6">
            <v>10</v>
          </cell>
          <cell r="D6">
            <v>10</v>
          </cell>
          <cell r="E6">
            <v>10</v>
          </cell>
          <cell r="F6">
            <v>10</v>
          </cell>
          <cell r="G6">
            <v>10</v>
          </cell>
          <cell r="H6" t="str">
            <v>VH</v>
          </cell>
          <cell r="I6">
            <v>1</v>
          </cell>
          <cell r="J6" t="str">
            <v>VH</v>
          </cell>
          <cell r="K6">
            <v>1</v>
          </cell>
          <cell r="M6" t="str">
            <v>1 - Legislative Change</v>
          </cell>
          <cell r="R6" t="str">
            <v>M1 - Maintenance tasks not performed or incorrect</v>
          </cell>
        </row>
        <row r="7">
          <cell r="A7" t="str">
            <v>H</v>
          </cell>
          <cell r="B7">
            <v>7</v>
          </cell>
          <cell r="C7">
            <v>7</v>
          </cell>
          <cell r="D7">
            <v>7</v>
          </cell>
          <cell r="E7">
            <v>7</v>
          </cell>
          <cell r="F7">
            <v>7</v>
          </cell>
          <cell r="G7">
            <v>7</v>
          </cell>
          <cell r="H7" t="str">
            <v>H</v>
          </cell>
          <cell r="I7">
            <v>0.7</v>
          </cell>
          <cell r="J7" t="str">
            <v>H</v>
          </cell>
          <cell r="K7">
            <v>0.5</v>
          </cell>
          <cell r="M7" t="str">
            <v>2 - Growth</v>
          </cell>
          <cell r="R7" t="str">
            <v>M1 - Operator procedures not performed or incorrect</v>
          </cell>
        </row>
        <row r="8">
          <cell r="A8" t="str">
            <v>M</v>
          </cell>
          <cell r="B8">
            <v>4</v>
          </cell>
          <cell r="C8">
            <v>4</v>
          </cell>
          <cell r="D8">
            <v>4</v>
          </cell>
          <cell r="E8">
            <v>4</v>
          </cell>
          <cell r="F8">
            <v>4</v>
          </cell>
          <cell r="G8">
            <v>4</v>
          </cell>
          <cell r="H8" t="str">
            <v>M</v>
          </cell>
          <cell r="I8">
            <v>0.4</v>
          </cell>
          <cell r="J8" t="str">
            <v>M</v>
          </cell>
          <cell r="K8">
            <v>0.2</v>
          </cell>
          <cell r="M8" t="str">
            <v>3 - Change in User Base</v>
          </cell>
          <cell r="R8" t="str">
            <v>M2 - Inadequate maintenance staff levels</v>
          </cell>
        </row>
        <row r="9">
          <cell r="A9" t="str">
            <v>L</v>
          </cell>
          <cell r="B9">
            <v>2</v>
          </cell>
          <cell r="C9">
            <v>2</v>
          </cell>
          <cell r="D9">
            <v>2</v>
          </cell>
          <cell r="E9">
            <v>2</v>
          </cell>
          <cell r="F9">
            <v>2</v>
          </cell>
          <cell r="G9">
            <v>2</v>
          </cell>
          <cell r="H9" t="str">
            <v>L</v>
          </cell>
          <cell r="I9">
            <v>0.2</v>
          </cell>
          <cell r="J9" t="str">
            <v>L</v>
          </cell>
          <cell r="K9">
            <v>0.1</v>
          </cell>
          <cell r="M9" t="str">
            <v>4 - CLOS Failure</v>
          </cell>
          <cell r="R9" t="str">
            <v>M2 - Inadequate operating strategy and/or policy (incl. O&amp;M manuals)</v>
          </cell>
        </row>
        <row r="10">
          <cell r="A10" t="str">
            <v>VL</v>
          </cell>
          <cell r="B10">
            <v>1</v>
          </cell>
          <cell r="C10">
            <v>1</v>
          </cell>
          <cell r="D10">
            <v>1</v>
          </cell>
          <cell r="E10">
            <v>1</v>
          </cell>
          <cell r="F10">
            <v>1</v>
          </cell>
          <cell r="G10">
            <v>1</v>
          </cell>
          <cell r="H10" t="str">
            <v>VL</v>
          </cell>
          <cell r="I10">
            <v>0.1</v>
          </cell>
          <cell r="J10" t="str">
            <v>VL</v>
          </cell>
          <cell r="K10">
            <v>0.05</v>
          </cell>
          <cell r="M10" t="str">
            <v>5 - Age related deterioration</v>
          </cell>
          <cell r="R10" t="str">
            <v>M2 - Inadequate HSSE policies and procedures</v>
          </cell>
        </row>
        <row r="11">
          <cell r="M11" t="str">
            <v>6 - Obsolesence</v>
          </cell>
          <cell r="R11" t="str">
            <v>M2 - Inadequate maintenance policies and/or plans</v>
          </cell>
        </row>
        <row r="12">
          <cell r="M12" t="str">
            <v>7 - Known Safety Issue</v>
          </cell>
          <cell r="R12" t="str">
            <v>M2 - Inadequate maintenance scheduling</v>
          </cell>
        </row>
        <row r="13">
          <cell r="M13" t="str">
            <v>8 - Support for other BU's program</v>
          </cell>
          <cell r="R13" t="str">
            <v>M2 - Inadequate operational risk/contingency planning</v>
          </cell>
        </row>
        <row r="14">
          <cell r="M14" t="str">
            <v>9 - Change in City Policy / Priority</v>
          </cell>
          <cell r="R14" t="str">
            <v>M2 - Inappropriate cost saving action</v>
          </cell>
        </row>
        <row r="15">
          <cell r="M15" t="str">
            <v>10 - External Driver</v>
          </cell>
          <cell r="R15" t="str">
            <v>M3 - Natural age-related deterioration</v>
          </cell>
        </row>
        <row r="16">
          <cell r="M16" t="str">
            <v>11 - Cost Avoidance</v>
          </cell>
          <cell r="R16" t="str">
            <v>M3 - Accelerated age-related deterioration</v>
          </cell>
        </row>
        <row r="17">
          <cell r="M17" t="str">
            <v>12 - Other</v>
          </cell>
          <cell r="R17" t="str">
            <v>M3 - Historic growth and/or overloading</v>
          </cell>
        </row>
        <row r="18">
          <cell r="R18" t="str">
            <v>M3 - Underloading</v>
          </cell>
        </row>
        <row r="19">
          <cell r="R19" t="str">
            <v>M3 - Uneven loading</v>
          </cell>
        </row>
        <row r="20">
          <cell r="R20" t="str">
            <v>M3 - Inadequate design</v>
          </cell>
        </row>
        <row r="21">
          <cell r="R21" t="str">
            <v>M3 - Incorrect construction</v>
          </cell>
        </row>
        <row r="22">
          <cell r="R22" t="str">
            <v xml:space="preserve">M3 - Inadequate tools and equipment </v>
          </cell>
        </row>
        <row r="23">
          <cell r="M23" t="str">
            <v>1 - Trans Planning</v>
          </cell>
          <cell r="R23" t="str">
            <v>M3 - Absent assets</v>
          </cell>
        </row>
        <row r="24">
          <cell r="M24" t="str">
            <v>2 - Traffic Services</v>
          </cell>
          <cell r="R24" t="str">
            <v>M3 - Design standards waived</v>
          </cell>
        </row>
        <row r="25">
          <cell r="M25" t="str">
            <v>3 - Traffic Signals</v>
          </cell>
          <cell r="R25" t="str">
            <v>M4 - Inadequate spares and consumables</v>
          </cell>
        </row>
        <row r="26">
          <cell r="M26" t="str">
            <v>4 - Streets</v>
          </cell>
          <cell r="R26" t="str">
            <v>M4 - Parts no longer routinely manufactured</v>
          </cell>
        </row>
        <row r="27">
          <cell r="M27" t="str">
            <v>5 - Bridges</v>
          </cell>
          <cell r="R27" t="str">
            <v>M5 - Inappropriate external license/regulation</v>
          </cell>
        </row>
        <row r="28">
          <cell r="M28" t="str">
            <v>6 - Lighting</v>
          </cell>
          <cell r="R28" t="str">
            <v>M5 - Irregular/incorrect performance measurement procedures</v>
          </cell>
        </row>
        <row r="29">
          <cell r="M29" t="str">
            <v>7 - Other</v>
          </cell>
          <cell r="R29" t="str">
            <v>M6 - Legislative standard change</v>
          </cell>
        </row>
        <row r="30">
          <cell r="R30" t="str">
            <v>M6 - Extreme weather events</v>
          </cell>
        </row>
        <row r="31">
          <cell r="R31" t="str">
            <v>M6 - Extreme geotechnical events</v>
          </cell>
        </row>
        <row r="32">
          <cell r="R32" t="str">
            <v>M6 - Supplier failure</v>
          </cell>
        </row>
        <row r="33">
          <cell r="R33" t="str">
            <v>M6 - Third-party damage</v>
          </cell>
        </row>
        <row r="34">
          <cell r="R34" t="str">
            <v>M6 - Utility failure</v>
          </cell>
        </row>
        <row r="35">
          <cell r="R35" t="str">
            <v>M6 - Third party change to operating environment</v>
          </cell>
        </row>
        <row r="36">
          <cell r="R36" t="str">
            <v>M6 - Third party contamination</v>
          </cell>
        </row>
        <row r="37">
          <cell r="R37" t="str">
            <v>M6 - Customer load exceeds license</v>
          </cell>
        </row>
      </sheetData>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sheetName val="Balance_Sheet"/>
      <sheetName val="Cash"/>
      <sheetName val="Investments"/>
      <sheetName val="Taxes_Receivable"/>
      <sheetName val="Senior_Govt_Receivables"/>
      <sheetName val="Other_Receivables"/>
      <sheetName val="Land_Inventory"/>
      <sheetName val="Other_Current_Assets"/>
      <sheetName val="Uncompleted_Capital_Projects"/>
      <sheetName val="Fixed_Assets"/>
      <sheetName val="Accumulated_Depreciation"/>
      <sheetName val="Long_Term_Receivables"/>
      <sheetName val="Land_Held_Mun"/>
      <sheetName val="Inventories_Mat_Sup"/>
      <sheetName val="Other_Long_Term_Assets"/>
      <sheetName val="Due_To_Other_Funds"/>
      <sheetName val="Due_To_From"/>
      <sheetName val="Accounts_Payable"/>
      <sheetName val="Accrued_Interest_Payable"/>
      <sheetName val="Senior_Govt_Payables"/>
      <sheetName val="Short_Term_Borrowings"/>
      <sheetName val="Deferred_Revenue"/>
      <sheetName val="Long_Term_Debt"/>
      <sheetName val="Capital_Deposits"/>
      <sheetName val="Employee_Benefit_Liability"/>
      <sheetName val="Provision_Site"/>
      <sheetName val="W1"/>
      <sheetName val="W2"/>
      <sheetName val="W3"/>
      <sheetName val="W4"/>
      <sheetName val="X-1"/>
      <sheetName val="X-1-1"/>
      <sheetName val="X-1-2"/>
      <sheetName val="Total_Surplus_Deficit_Oper"/>
      <sheetName val="Trust_Funds"/>
      <sheetName val="Obligations"/>
    </sheetNames>
    <sheetDataSet>
      <sheetData sheetId="0"/>
      <sheetData sheetId="1">
        <row r="305">
          <cell r="D305">
            <v>104954968.47700024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
          <cell r="AG2" t="str">
            <v>2009</v>
          </cell>
        </row>
      </sheetData>
      <sheetData sheetId="33"/>
      <sheetData sheetId="34"/>
      <sheetData sheetId="35"/>
      <sheetData sheetId="3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2014 Summary "/>
      <sheetName val="Rcvd 2012-2014 AA"/>
      <sheetName val="2012-2014 Summary NO DRAINAGE"/>
      <sheetName val="2014 Agreements"/>
      <sheetName val="Rcvd 2012-2014 AA_NO DRAINAGE"/>
      <sheetName val="2012-2014 AA NO DRAINAGE"/>
      <sheetName val="Calculated DA Values"/>
      <sheetName val="TOOL_Agreement Sectors"/>
      <sheetName val="TOOL_LevyTypes"/>
      <sheetName val="TOOL_UID_1"/>
      <sheetName val="TOOL_UID_2"/>
      <sheetName val="TOOL_UID3"/>
    </sheetNames>
    <sheetDataSet>
      <sheetData sheetId="0" refreshError="1"/>
      <sheetData sheetId="1">
        <row r="2">
          <cell r="B2">
            <v>2007</v>
          </cell>
          <cell r="D2">
            <v>216440.94</v>
          </cell>
          <cell r="F2" t="str">
            <v>RES</v>
          </cell>
          <cell r="I2" t="str">
            <v>Sixth Year</v>
          </cell>
        </row>
        <row r="3">
          <cell r="B3">
            <v>2007</v>
          </cell>
          <cell r="D3">
            <v>22474.68</v>
          </cell>
          <cell r="F3" t="str">
            <v>RES</v>
          </cell>
          <cell r="I3" t="str">
            <v>Sixth Year</v>
          </cell>
        </row>
        <row r="4">
          <cell r="B4">
            <v>2008</v>
          </cell>
          <cell r="D4">
            <v>12432.9</v>
          </cell>
          <cell r="F4" t="str">
            <v>RES</v>
          </cell>
          <cell r="I4" t="str">
            <v>Fifth Year</v>
          </cell>
        </row>
        <row r="5">
          <cell r="B5">
            <v>2008</v>
          </cell>
          <cell r="D5">
            <v>55208</v>
          </cell>
          <cell r="F5" t="str">
            <v>RES</v>
          </cell>
          <cell r="I5" t="str">
            <v>Fifth Year</v>
          </cell>
        </row>
        <row r="6">
          <cell r="B6">
            <v>2008</v>
          </cell>
          <cell r="D6">
            <v>10</v>
          </cell>
          <cell r="F6" t="str">
            <v>RES</v>
          </cell>
          <cell r="I6" t="str">
            <v>Fifth Year</v>
          </cell>
        </row>
        <row r="7">
          <cell r="B7">
            <v>2009</v>
          </cell>
          <cell r="D7">
            <v>123256.8</v>
          </cell>
          <cell r="F7" t="str">
            <v>COMM</v>
          </cell>
          <cell r="I7" t="str">
            <v>Forth Year</v>
          </cell>
        </row>
        <row r="8">
          <cell r="B8">
            <v>2009</v>
          </cell>
          <cell r="D8">
            <v>-18712.8</v>
          </cell>
          <cell r="F8" t="str">
            <v>RES</v>
          </cell>
          <cell r="I8" t="str">
            <v>Forth Year</v>
          </cell>
        </row>
        <row r="9">
          <cell r="B9">
            <v>2009</v>
          </cell>
          <cell r="D9">
            <v>16960.2</v>
          </cell>
          <cell r="F9" t="str">
            <v>RES</v>
          </cell>
          <cell r="I9" t="str">
            <v>Forth Year</v>
          </cell>
        </row>
        <row r="10">
          <cell r="B10">
            <v>2010</v>
          </cell>
          <cell r="D10">
            <v>-91635.76</v>
          </cell>
          <cell r="F10" t="str">
            <v>RES</v>
          </cell>
          <cell r="I10" t="str">
            <v>Third Year</v>
          </cell>
        </row>
        <row r="11">
          <cell r="B11">
            <v>2010</v>
          </cell>
          <cell r="D11">
            <v>72033.84</v>
          </cell>
          <cell r="F11" t="str">
            <v>RES</v>
          </cell>
          <cell r="I11" t="str">
            <v>Third Year</v>
          </cell>
        </row>
        <row r="12">
          <cell r="B12">
            <v>2010</v>
          </cell>
          <cell r="D12">
            <v>25666.84</v>
          </cell>
          <cell r="F12" t="str">
            <v>RES</v>
          </cell>
          <cell r="I12" t="str">
            <v>Third Year</v>
          </cell>
        </row>
        <row r="13">
          <cell r="B13">
            <v>2010</v>
          </cell>
          <cell r="D13">
            <v>-12589.91</v>
          </cell>
          <cell r="F13" t="str">
            <v>RES</v>
          </cell>
          <cell r="I13" t="str">
            <v>Third Year</v>
          </cell>
        </row>
        <row r="14">
          <cell r="B14">
            <v>2010</v>
          </cell>
          <cell r="D14">
            <v>330605.08</v>
          </cell>
          <cell r="F14" t="str">
            <v>IND</v>
          </cell>
          <cell r="I14" t="str">
            <v>Third Year</v>
          </cell>
        </row>
        <row r="15">
          <cell r="B15">
            <v>2010</v>
          </cell>
          <cell r="D15">
            <v>650946.37</v>
          </cell>
          <cell r="F15" t="str">
            <v>IND</v>
          </cell>
          <cell r="I15" t="str">
            <v>Third Year</v>
          </cell>
        </row>
        <row r="16">
          <cell r="B16">
            <v>2010</v>
          </cell>
          <cell r="D16">
            <v>289184.09999999998</v>
          </cell>
          <cell r="F16" t="str">
            <v>IND</v>
          </cell>
          <cell r="I16" t="str">
            <v>Third Year</v>
          </cell>
        </row>
        <row r="17">
          <cell r="B17">
            <v>2010</v>
          </cell>
          <cell r="D17">
            <v>-120480.88</v>
          </cell>
          <cell r="F17" t="str">
            <v>RES</v>
          </cell>
          <cell r="I17" t="str">
            <v>Third Year</v>
          </cell>
        </row>
        <row r="18">
          <cell r="B18">
            <v>2010</v>
          </cell>
          <cell r="D18">
            <v>118159.6</v>
          </cell>
          <cell r="F18" t="str">
            <v>RES</v>
          </cell>
          <cell r="I18" t="str">
            <v>Third Year</v>
          </cell>
        </row>
        <row r="19">
          <cell r="B19">
            <v>2010</v>
          </cell>
          <cell r="D19">
            <v>-173451.2</v>
          </cell>
          <cell r="F19" t="str">
            <v>RES</v>
          </cell>
          <cell r="I19" t="str">
            <v>Third Year</v>
          </cell>
        </row>
        <row r="20">
          <cell r="B20">
            <v>2010</v>
          </cell>
          <cell r="D20">
            <v>154171.68</v>
          </cell>
          <cell r="F20" t="str">
            <v>RES</v>
          </cell>
          <cell r="I20" t="str">
            <v>Third Year</v>
          </cell>
        </row>
        <row r="21">
          <cell r="B21">
            <v>2010</v>
          </cell>
          <cell r="D21">
            <v>37869.269999999997</v>
          </cell>
          <cell r="F21" t="str">
            <v>RES</v>
          </cell>
          <cell r="I21" t="str">
            <v>Third Year</v>
          </cell>
        </row>
        <row r="22">
          <cell r="B22">
            <v>2010</v>
          </cell>
          <cell r="D22">
            <v>-37869.269999999997</v>
          </cell>
          <cell r="F22" t="str">
            <v>RES</v>
          </cell>
          <cell r="I22" t="str">
            <v>Third Year</v>
          </cell>
        </row>
        <row r="23">
          <cell r="B23">
            <v>2010</v>
          </cell>
          <cell r="D23">
            <v>37869.269999999997</v>
          </cell>
          <cell r="F23" t="str">
            <v>RES</v>
          </cell>
          <cell r="I23" t="str">
            <v>Third Year</v>
          </cell>
        </row>
        <row r="24">
          <cell r="B24">
            <v>2010</v>
          </cell>
          <cell r="D24">
            <v>-281793.71999999997</v>
          </cell>
          <cell r="F24" t="str">
            <v>RES</v>
          </cell>
          <cell r="I24" t="str">
            <v>Third Year</v>
          </cell>
        </row>
        <row r="25">
          <cell r="B25">
            <v>2010</v>
          </cell>
          <cell r="D25">
            <v>270106.71999999997</v>
          </cell>
          <cell r="F25" t="str">
            <v>RES</v>
          </cell>
          <cell r="I25" t="str">
            <v>Third Year</v>
          </cell>
        </row>
        <row r="26">
          <cell r="B26">
            <v>2010</v>
          </cell>
          <cell r="D26">
            <v>1274936.3700000001</v>
          </cell>
          <cell r="F26" t="str">
            <v>IND</v>
          </cell>
          <cell r="I26" t="str">
            <v>Third Year</v>
          </cell>
        </row>
        <row r="27">
          <cell r="B27">
            <v>2010</v>
          </cell>
          <cell r="D27">
            <v>439689.12</v>
          </cell>
          <cell r="F27" t="str">
            <v>IND</v>
          </cell>
          <cell r="I27" t="str">
            <v>Third Year</v>
          </cell>
        </row>
        <row r="28">
          <cell r="B28">
            <v>2010</v>
          </cell>
          <cell r="D28">
            <v>365037.4</v>
          </cell>
          <cell r="F28" t="str">
            <v>IND</v>
          </cell>
          <cell r="I28" t="str">
            <v>Third Year</v>
          </cell>
        </row>
        <row r="29">
          <cell r="B29">
            <v>2010</v>
          </cell>
          <cell r="D29">
            <v>356493.8</v>
          </cell>
          <cell r="F29" t="str">
            <v>IND</v>
          </cell>
          <cell r="I29" t="str">
            <v>Third Year</v>
          </cell>
        </row>
        <row r="30">
          <cell r="B30">
            <v>2010</v>
          </cell>
          <cell r="D30">
            <v>356.38</v>
          </cell>
          <cell r="F30" t="str">
            <v>CASH PREPAYMENT</v>
          </cell>
          <cell r="I30" t="str">
            <v>Third Year</v>
          </cell>
        </row>
        <row r="31">
          <cell r="B31">
            <v>2011</v>
          </cell>
          <cell r="D31">
            <v>1066</v>
          </cell>
          <cell r="F31" t="str">
            <v>RES</v>
          </cell>
          <cell r="I31" t="str">
            <v>Second Year</v>
          </cell>
        </row>
        <row r="32">
          <cell r="B32">
            <v>2011</v>
          </cell>
          <cell r="D32">
            <v>3197</v>
          </cell>
          <cell r="F32" t="str">
            <v>RES</v>
          </cell>
          <cell r="I32" t="str">
            <v>Second Year</v>
          </cell>
        </row>
        <row r="33">
          <cell r="B33">
            <v>2011</v>
          </cell>
          <cell r="D33">
            <v>1066</v>
          </cell>
          <cell r="F33" t="str">
            <v>RES</v>
          </cell>
          <cell r="I33" t="str">
            <v>Second Year</v>
          </cell>
        </row>
        <row r="34">
          <cell r="B34">
            <v>2011</v>
          </cell>
          <cell r="D34">
            <v>5329</v>
          </cell>
          <cell r="F34" t="str">
            <v>RES</v>
          </cell>
          <cell r="I34" t="str">
            <v>Second Year</v>
          </cell>
        </row>
        <row r="35">
          <cell r="B35">
            <v>2011</v>
          </cell>
          <cell r="D35">
            <v>3197</v>
          </cell>
          <cell r="F35" t="str">
            <v>RES</v>
          </cell>
          <cell r="I35" t="str">
            <v>Second Year</v>
          </cell>
        </row>
        <row r="36">
          <cell r="B36">
            <v>2011</v>
          </cell>
          <cell r="D36">
            <v>7461</v>
          </cell>
          <cell r="F36" t="str">
            <v>RES</v>
          </cell>
          <cell r="I36" t="str">
            <v>Second Year</v>
          </cell>
        </row>
        <row r="37">
          <cell r="B37">
            <v>2011</v>
          </cell>
          <cell r="D37">
            <v>85227.97</v>
          </cell>
          <cell r="F37" t="str">
            <v>RES</v>
          </cell>
          <cell r="I37" t="str">
            <v>Second Year</v>
          </cell>
        </row>
        <row r="38">
          <cell r="B38">
            <v>2011</v>
          </cell>
          <cell r="D38">
            <v>699</v>
          </cell>
          <cell r="F38" t="str">
            <v>RES</v>
          </cell>
          <cell r="I38" t="str">
            <v>Second Year</v>
          </cell>
        </row>
        <row r="39">
          <cell r="B39">
            <v>2011</v>
          </cell>
          <cell r="D39">
            <v>2096</v>
          </cell>
          <cell r="F39" t="str">
            <v>RES</v>
          </cell>
          <cell r="I39" t="str">
            <v>Second Year</v>
          </cell>
        </row>
        <row r="40">
          <cell r="B40">
            <v>2011</v>
          </cell>
          <cell r="D40">
            <v>699</v>
          </cell>
          <cell r="F40" t="str">
            <v>RES</v>
          </cell>
          <cell r="I40" t="str">
            <v>Second Year</v>
          </cell>
        </row>
        <row r="41">
          <cell r="B41">
            <v>2011</v>
          </cell>
          <cell r="D41">
            <v>3494</v>
          </cell>
          <cell r="F41" t="str">
            <v>RES</v>
          </cell>
          <cell r="I41" t="str">
            <v>Second Year</v>
          </cell>
        </row>
        <row r="42">
          <cell r="B42">
            <v>2011</v>
          </cell>
          <cell r="D42">
            <v>2096</v>
          </cell>
          <cell r="F42" t="str">
            <v>RES</v>
          </cell>
          <cell r="I42" t="str">
            <v>Second Year</v>
          </cell>
        </row>
        <row r="43">
          <cell r="B43">
            <v>2011</v>
          </cell>
          <cell r="D43">
            <v>4891</v>
          </cell>
          <cell r="F43" t="str">
            <v>RES</v>
          </cell>
          <cell r="I43" t="str">
            <v>Second Year</v>
          </cell>
        </row>
        <row r="44">
          <cell r="B44">
            <v>2011</v>
          </cell>
          <cell r="D44">
            <v>55871.88</v>
          </cell>
          <cell r="F44" t="str">
            <v>RES</v>
          </cell>
          <cell r="I44" t="str">
            <v>Second Year</v>
          </cell>
        </row>
        <row r="45">
          <cell r="B45">
            <v>2011</v>
          </cell>
          <cell r="D45">
            <v>1149</v>
          </cell>
          <cell r="F45" t="str">
            <v>RES</v>
          </cell>
          <cell r="I45" t="str">
            <v>Second Year</v>
          </cell>
        </row>
        <row r="46">
          <cell r="B46">
            <v>2011</v>
          </cell>
          <cell r="D46">
            <v>3446</v>
          </cell>
          <cell r="F46" t="str">
            <v>RES</v>
          </cell>
          <cell r="I46" t="str">
            <v>Second Year</v>
          </cell>
        </row>
        <row r="47">
          <cell r="B47">
            <v>2011</v>
          </cell>
          <cell r="D47">
            <v>1149</v>
          </cell>
          <cell r="F47" t="str">
            <v>RES</v>
          </cell>
          <cell r="I47" t="str">
            <v>Second Year</v>
          </cell>
        </row>
        <row r="48">
          <cell r="B48">
            <v>2011</v>
          </cell>
          <cell r="D48">
            <v>5744</v>
          </cell>
          <cell r="F48" t="str">
            <v>RES</v>
          </cell>
          <cell r="I48" t="str">
            <v>Second Year</v>
          </cell>
        </row>
        <row r="49">
          <cell r="B49">
            <v>2011</v>
          </cell>
          <cell r="D49">
            <v>3446</v>
          </cell>
          <cell r="F49" t="str">
            <v>RES</v>
          </cell>
          <cell r="I49" t="str">
            <v>Second Year</v>
          </cell>
        </row>
        <row r="50">
          <cell r="B50">
            <v>2011</v>
          </cell>
          <cell r="D50">
            <v>8041</v>
          </cell>
          <cell r="F50" t="str">
            <v>RES</v>
          </cell>
          <cell r="I50" t="str">
            <v>Second Year</v>
          </cell>
        </row>
        <row r="51">
          <cell r="B51">
            <v>2011</v>
          </cell>
          <cell r="D51">
            <v>91854.33</v>
          </cell>
          <cell r="F51" t="str">
            <v>RES</v>
          </cell>
          <cell r="I51" t="str">
            <v>Second Year</v>
          </cell>
        </row>
        <row r="52">
          <cell r="B52">
            <v>2011</v>
          </cell>
          <cell r="D52">
            <v>755</v>
          </cell>
          <cell r="F52" t="str">
            <v>RES</v>
          </cell>
          <cell r="I52" t="str">
            <v>Second Year</v>
          </cell>
        </row>
        <row r="53">
          <cell r="B53">
            <v>2011</v>
          </cell>
          <cell r="D53">
            <v>2264</v>
          </cell>
          <cell r="F53" t="str">
            <v>RES</v>
          </cell>
          <cell r="I53" t="str">
            <v>Second Year</v>
          </cell>
        </row>
        <row r="54">
          <cell r="B54">
            <v>2011</v>
          </cell>
          <cell r="D54">
            <v>755</v>
          </cell>
          <cell r="F54" t="str">
            <v>RES</v>
          </cell>
          <cell r="I54" t="str">
            <v>Second Year</v>
          </cell>
        </row>
        <row r="55">
          <cell r="B55">
            <v>2011</v>
          </cell>
          <cell r="D55">
            <v>3773</v>
          </cell>
          <cell r="F55" t="str">
            <v>RES</v>
          </cell>
          <cell r="I55" t="str">
            <v>Second Year</v>
          </cell>
        </row>
        <row r="56">
          <cell r="B56">
            <v>2011</v>
          </cell>
          <cell r="D56">
            <v>2264</v>
          </cell>
          <cell r="F56" t="str">
            <v>RES</v>
          </cell>
          <cell r="I56" t="str">
            <v>Second Year</v>
          </cell>
        </row>
        <row r="57">
          <cell r="B57">
            <v>2011</v>
          </cell>
          <cell r="D57">
            <v>5282</v>
          </cell>
          <cell r="F57" t="str">
            <v>RES</v>
          </cell>
          <cell r="I57" t="str">
            <v>Second Year</v>
          </cell>
        </row>
        <row r="58">
          <cell r="B58">
            <v>2011</v>
          </cell>
          <cell r="D58">
            <v>60332.97</v>
          </cell>
          <cell r="F58" t="str">
            <v>RES</v>
          </cell>
          <cell r="I58" t="str">
            <v>Second Year</v>
          </cell>
        </row>
        <row r="59">
          <cell r="B59">
            <v>2011</v>
          </cell>
          <cell r="D59">
            <v>265</v>
          </cell>
          <cell r="F59" t="str">
            <v>RES</v>
          </cell>
          <cell r="I59" t="str">
            <v>Second Year</v>
          </cell>
        </row>
        <row r="60">
          <cell r="B60">
            <v>2011</v>
          </cell>
          <cell r="D60">
            <v>794</v>
          </cell>
          <cell r="F60" t="str">
            <v>RES</v>
          </cell>
          <cell r="I60" t="str">
            <v>Second Year</v>
          </cell>
        </row>
        <row r="61">
          <cell r="B61">
            <v>2011</v>
          </cell>
          <cell r="D61">
            <v>265</v>
          </cell>
          <cell r="F61" t="str">
            <v>RES</v>
          </cell>
          <cell r="I61" t="str">
            <v>Second Year</v>
          </cell>
        </row>
        <row r="62">
          <cell r="B62">
            <v>2011</v>
          </cell>
          <cell r="D62">
            <v>1323</v>
          </cell>
          <cell r="F62" t="str">
            <v>RES</v>
          </cell>
          <cell r="I62" t="str">
            <v>Second Year</v>
          </cell>
        </row>
        <row r="63">
          <cell r="B63">
            <v>2011</v>
          </cell>
          <cell r="D63">
            <v>794</v>
          </cell>
          <cell r="F63" t="str">
            <v>RES</v>
          </cell>
          <cell r="I63" t="str">
            <v>Second Year</v>
          </cell>
        </row>
        <row r="64">
          <cell r="B64">
            <v>2011</v>
          </cell>
          <cell r="D64">
            <v>1853</v>
          </cell>
          <cell r="F64" t="str">
            <v>RES</v>
          </cell>
          <cell r="I64" t="str">
            <v>Second Year</v>
          </cell>
        </row>
        <row r="65">
          <cell r="B65">
            <v>2011</v>
          </cell>
          <cell r="D65">
            <v>21160.880000000001</v>
          </cell>
          <cell r="F65" t="str">
            <v>RES</v>
          </cell>
          <cell r="I65" t="str">
            <v>Second Year</v>
          </cell>
        </row>
        <row r="66">
          <cell r="B66">
            <v>2011</v>
          </cell>
          <cell r="D66">
            <v>2739</v>
          </cell>
          <cell r="F66" t="str">
            <v>RES</v>
          </cell>
          <cell r="I66" t="str">
            <v>Second Year</v>
          </cell>
        </row>
        <row r="67">
          <cell r="B67">
            <v>2011</v>
          </cell>
          <cell r="D67">
            <v>271201.95</v>
          </cell>
          <cell r="F67" t="str">
            <v>RES</v>
          </cell>
          <cell r="I67" t="str">
            <v>Second Year</v>
          </cell>
        </row>
        <row r="68">
          <cell r="B68">
            <v>2011</v>
          </cell>
          <cell r="D68">
            <v>1796</v>
          </cell>
          <cell r="F68" t="str">
            <v>RES</v>
          </cell>
          <cell r="I68" t="str">
            <v>Second Year</v>
          </cell>
        </row>
        <row r="69">
          <cell r="B69">
            <v>2011</v>
          </cell>
          <cell r="D69">
            <v>177791.08</v>
          </cell>
          <cell r="F69" t="str">
            <v>RES</v>
          </cell>
          <cell r="I69" t="str">
            <v>Second Year</v>
          </cell>
        </row>
        <row r="70">
          <cell r="B70">
            <v>2011</v>
          </cell>
          <cell r="D70">
            <v>2952</v>
          </cell>
          <cell r="F70" t="str">
            <v>RES</v>
          </cell>
          <cell r="I70" t="str">
            <v>Second Year</v>
          </cell>
        </row>
        <row r="71">
          <cell r="B71">
            <v>2011</v>
          </cell>
          <cell r="D71">
            <v>292291.90000000002</v>
          </cell>
          <cell r="F71" t="str">
            <v>RES</v>
          </cell>
          <cell r="I71" t="str">
            <v>Second Year</v>
          </cell>
        </row>
        <row r="72">
          <cell r="B72">
            <v>2011</v>
          </cell>
          <cell r="D72">
            <v>1939</v>
          </cell>
          <cell r="F72" t="str">
            <v>RES</v>
          </cell>
          <cell r="I72" t="str">
            <v>Second Year</v>
          </cell>
        </row>
        <row r="73">
          <cell r="B73">
            <v>2011</v>
          </cell>
          <cell r="D73">
            <v>191992.78</v>
          </cell>
          <cell r="F73" t="str">
            <v>RES</v>
          </cell>
          <cell r="I73" t="str">
            <v>Second Year</v>
          </cell>
        </row>
        <row r="74">
          <cell r="B74">
            <v>2011</v>
          </cell>
          <cell r="D74">
            <v>680</v>
          </cell>
          <cell r="F74" t="str">
            <v>RES</v>
          </cell>
          <cell r="I74" t="str">
            <v>Second Year</v>
          </cell>
        </row>
        <row r="75">
          <cell r="B75">
            <v>2011</v>
          </cell>
          <cell r="D75">
            <v>67339.570000000007</v>
          </cell>
          <cell r="F75" t="str">
            <v>RES</v>
          </cell>
          <cell r="I75" t="str">
            <v>Second Year</v>
          </cell>
        </row>
        <row r="76">
          <cell r="B76">
            <v>2011</v>
          </cell>
          <cell r="D76">
            <v>188815.82</v>
          </cell>
          <cell r="F76" t="str">
            <v>RES</v>
          </cell>
          <cell r="I76" t="str">
            <v>Second Year</v>
          </cell>
        </row>
        <row r="77">
          <cell r="B77">
            <v>2011</v>
          </cell>
          <cell r="D77">
            <v>123781.72</v>
          </cell>
          <cell r="F77" t="str">
            <v>RES</v>
          </cell>
          <cell r="I77" t="str">
            <v>Second Year</v>
          </cell>
        </row>
        <row r="78">
          <cell r="B78">
            <v>2011</v>
          </cell>
          <cell r="D78">
            <v>203499.03</v>
          </cell>
          <cell r="F78" t="str">
            <v>RES</v>
          </cell>
          <cell r="I78" t="str">
            <v>Second Year</v>
          </cell>
        </row>
        <row r="79">
          <cell r="B79">
            <v>2011</v>
          </cell>
          <cell r="D79">
            <v>133668.91</v>
          </cell>
          <cell r="F79" t="str">
            <v>RES</v>
          </cell>
          <cell r="I79" t="str">
            <v>Second Year</v>
          </cell>
        </row>
        <row r="80">
          <cell r="B80">
            <v>2011</v>
          </cell>
          <cell r="D80">
            <v>46882.99</v>
          </cell>
          <cell r="F80" t="str">
            <v>RES</v>
          </cell>
          <cell r="I80" t="str">
            <v>Second Year</v>
          </cell>
        </row>
        <row r="81">
          <cell r="B81">
            <v>2011</v>
          </cell>
          <cell r="D81">
            <v>189</v>
          </cell>
          <cell r="F81" t="str">
            <v>RES</v>
          </cell>
          <cell r="I81" t="str">
            <v>Second Year</v>
          </cell>
        </row>
        <row r="82">
          <cell r="B82">
            <v>2011</v>
          </cell>
          <cell r="D82">
            <v>71</v>
          </cell>
          <cell r="F82" t="str">
            <v>RES</v>
          </cell>
          <cell r="I82" t="str">
            <v>Second Year</v>
          </cell>
        </row>
        <row r="83">
          <cell r="B83">
            <v>2011</v>
          </cell>
          <cell r="D83">
            <v>71</v>
          </cell>
          <cell r="F83" t="str">
            <v>RES</v>
          </cell>
          <cell r="I83" t="str">
            <v>Second Year</v>
          </cell>
        </row>
        <row r="84">
          <cell r="B84">
            <v>2011</v>
          </cell>
          <cell r="D84">
            <v>35</v>
          </cell>
          <cell r="F84" t="str">
            <v>RES</v>
          </cell>
          <cell r="I84" t="str">
            <v>Second Year</v>
          </cell>
        </row>
        <row r="85">
          <cell r="B85">
            <v>2011</v>
          </cell>
          <cell r="D85">
            <v>813.03</v>
          </cell>
          <cell r="F85" t="str">
            <v>RES</v>
          </cell>
          <cell r="I85" t="str">
            <v>Second Year</v>
          </cell>
        </row>
        <row r="86">
          <cell r="B86">
            <v>2011</v>
          </cell>
          <cell r="D86">
            <v>6017</v>
          </cell>
          <cell r="F86" t="str">
            <v>RES</v>
          </cell>
          <cell r="I86" t="str">
            <v>Second Year</v>
          </cell>
        </row>
        <row r="87">
          <cell r="B87">
            <v>2011</v>
          </cell>
          <cell r="D87">
            <v>2256</v>
          </cell>
          <cell r="F87" t="str">
            <v>RES</v>
          </cell>
          <cell r="I87" t="str">
            <v>Second Year</v>
          </cell>
        </row>
        <row r="88">
          <cell r="B88">
            <v>2011</v>
          </cell>
          <cell r="D88">
            <v>2256</v>
          </cell>
          <cell r="F88" t="str">
            <v>RES</v>
          </cell>
          <cell r="I88" t="str">
            <v>Second Year</v>
          </cell>
        </row>
        <row r="89">
          <cell r="B89">
            <v>2011</v>
          </cell>
          <cell r="D89">
            <v>1128</v>
          </cell>
          <cell r="F89" t="str">
            <v>RES</v>
          </cell>
          <cell r="I89" t="str">
            <v>Second Year</v>
          </cell>
        </row>
        <row r="90">
          <cell r="B90">
            <v>2011</v>
          </cell>
          <cell r="D90">
            <v>25946.400000000001</v>
          </cell>
          <cell r="F90" t="str">
            <v>RES</v>
          </cell>
          <cell r="I90" t="str">
            <v>Second Year</v>
          </cell>
        </row>
        <row r="91">
          <cell r="B91">
            <v>2011</v>
          </cell>
          <cell r="D91">
            <v>9891</v>
          </cell>
          <cell r="F91" t="str">
            <v>RES</v>
          </cell>
          <cell r="I91" t="str">
            <v>Second Year</v>
          </cell>
        </row>
        <row r="92">
          <cell r="B92">
            <v>2011</v>
          </cell>
          <cell r="D92">
            <v>3709</v>
          </cell>
          <cell r="F92" t="str">
            <v>RES</v>
          </cell>
          <cell r="I92" t="str">
            <v>Second Year</v>
          </cell>
        </row>
        <row r="93">
          <cell r="B93">
            <v>2011</v>
          </cell>
          <cell r="D93">
            <v>3709</v>
          </cell>
          <cell r="F93" t="str">
            <v>RES</v>
          </cell>
          <cell r="I93" t="str">
            <v>Second Year</v>
          </cell>
        </row>
        <row r="94">
          <cell r="B94">
            <v>2011</v>
          </cell>
          <cell r="D94">
            <v>1855</v>
          </cell>
          <cell r="F94" t="str">
            <v>RES</v>
          </cell>
          <cell r="I94" t="str">
            <v>Second Year</v>
          </cell>
        </row>
        <row r="95">
          <cell r="B95">
            <v>2011</v>
          </cell>
          <cell r="D95">
            <v>42656.57</v>
          </cell>
          <cell r="F95" t="str">
            <v>RES</v>
          </cell>
          <cell r="I95" t="str">
            <v>Second Year</v>
          </cell>
        </row>
        <row r="96">
          <cell r="B96">
            <v>2011</v>
          </cell>
          <cell r="D96">
            <v>6497</v>
          </cell>
          <cell r="F96" t="str">
            <v>RES</v>
          </cell>
          <cell r="I96" t="str">
            <v>Second Year</v>
          </cell>
        </row>
        <row r="97">
          <cell r="B97">
            <v>2011</v>
          </cell>
          <cell r="D97">
            <v>2436</v>
          </cell>
          <cell r="F97" t="str">
            <v>RES</v>
          </cell>
          <cell r="I97" t="str">
            <v>Second Year</v>
          </cell>
        </row>
        <row r="98">
          <cell r="B98">
            <v>2011</v>
          </cell>
          <cell r="D98">
            <v>2436</v>
          </cell>
          <cell r="F98" t="str">
            <v>RES</v>
          </cell>
          <cell r="I98" t="str">
            <v>Second Year</v>
          </cell>
        </row>
        <row r="99">
          <cell r="B99">
            <v>2011</v>
          </cell>
          <cell r="D99">
            <v>1218</v>
          </cell>
          <cell r="F99" t="str">
            <v>RES</v>
          </cell>
          <cell r="I99" t="str">
            <v>Second Year</v>
          </cell>
        </row>
        <row r="100">
          <cell r="B100">
            <v>2011</v>
          </cell>
          <cell r="D100">
            <v>28020.02</v>
          </cell>
          <cell r="F100" t="str">
            <v>RES</v>
          </cell>
          <cell r="I100" t="str">
            <v>Second Year</v>
          </cell>
        </row>
        <row r="101">
          <cell r="B101">
            <v>2011</v>
          </cell>
          <cell r="D101">
            <v>2279</v>
          </cell>
          <cell r="F101" t="str">
            <v>RES</v>
          </cell>
          <cell r="I101" t="str">
            <v>Second Year</v>
          </cell>
        </row>
        <row r="102">
          <cell r="B102">
            <v>2011</v>
          </cell>
          <cell r="D102">
            <v>855</v>
          </cell>
          <cell r="F102" t="str">
            <v>RES</v>
          </cell>
          <cell r="I102" t="str">
            <v>Second Year</v>
          </cell>
        </row>
        <row r="103">
          <cell r="B103">
            <v>2011</v>
          </cell>
          <cell r="D103">
            <v>855</v>
          </cell>
          <cell r="F103" t="str">
            <v>RES</v>
          </cell>
          <cell r="I103" t="str">
            <v>Second Year</v>
          </cell>
        </row>
        <row r="104">
          <cell r="B104">
            <v>2011</v>
          </cell>
          <cell r="D104">
            <v>427</v>
          </cell>
          <cell r="F104" t="str">
            <v>RES</v>
          </cell>
          <cell r="I104" t="str">
            <v>Second Year</v>
          </cell>
        </row>
        <row r="105">
          <cell r="B105">
            <v>2011</v>
          </cell>
          <cell r="D105">
            <v>9826.49</v>
          </cell>
          <cell r="F105" t="str">
            <v>RES</v>
          </cell>
          <cell r="I105" t="str">
            <v>Second Year</v>
          </cell>
        </row>
        <row r="106">
          <cell r="B106">
            <v>2011</v>
          </cell>
          <cell r="D106">
            <v>82105.52</v>
          </cell>
          <cell r="F106" t="str">
            <v>RES</v>
          </cell>
          <cell r="I106" t="str">
            <v>Second Year</v>
          </cell>
        </row>
        <row r="107">
          <cell r="B107">
            <v>2011</v>
          </cell>
          <cell r="D107">
            <v>53825.8</v>
          </cell>
          <cell r="F107" t="str">
            <v>RES</v>
          </cell>
          <cell r="I107" t="str">
            <v>Second Year</v>
          </cell>
        </row>
        <row r="108">
          <cell r="B108">
            <v>2011</v>
          </cell>
          <cell r="D108">
            <v>88490.43</v>
          </cell>
          <cell r="F108" t="str">
            <v>RES</v>
          </cell>
          <cell r="I108" t="str">
            <v>Second Year</v>
          </cell>
        </row>
        <row r="109">
          <cell r="B109">
            <v>2011</v>
          </cell>
          <cell r="D109">
            <v>58125.19</v>
          </cell>
          <cell r="F109" t="str">
            <v>RES</v>
          </cell>
          <cell r="I109" t="str">
            <v>Second Year</v>
          </cell>
        </row>
        <row r="110">
          <cell r="B110">
            <v>2011</v>
          </cell>
          <cell r="D110">
            <v>20386.810000000001</v>
          </cell>
          <cell r="F110" t="str">
            <v>RES</v>
          </cell>
          <cell r="I110" t="str">
            <v>Second Year</v>
          </cell>
        </row>
        <row r="111">
          <cell r="B111">
            <v>2011</v>
          </cell>
          <cell r="D111">
            <v>1912</v>
          </cell>
          <cell r="F111" t="str">
            <v>RES</v>
          </cell>
          <cell r="I111" t="str">
            <v>Second Year</v>
          </cell>
        </row>
        <row r="112">
          <cell r="B112">
            <v>2011</v>
          </cell>
          <cell r="D112">
            <v>19123</v>
          </cell>
          <cell r="F112" t="str">
            <v>RES</v>
          </cell>
          <cell r="I112" t="str">
            <v>Second Year</v>
          </cell>
        </row>
        <row r="113">
          <cell r="B113">
            <v>2011</v>
          </cell>
          <cell r="D113">
            <v>5737</v>
          </cell>
          <cell r="F113" t="str">
            <v>RES</v>
          </cell>
          <cell r="I113" t="str">
            <v>Second Year</v>
          </cell>
        </row>
        <row r="114">
          <cell r="B114">
            <v>2011</v>
          </cell>
          <cell r="D114">
            <v>11474</v>
          </cell>
          <cell r="F114" t="str">
            <v>RES</v>
          </cell>
          <cell r="I114" t="str">
            <v>Second Year</v>
          </cell>
        </row>
        <row r="115">
          <cell r="B115">
            <v>2011</v>
          </cell>
          <cell r="D115">
            <v>11474</v>
          </cell>
          <cell r="F115" t="str">
            <v>RES</v>
          </cell>
          <cell r="I115" t="str">
            <v>Second Year</v>
          </cell>
        </row>
        <row r="116">
          <cell r="B116">
            <v>2011</v>
          </cell>
          <cell r="D116">
            <v>5737</v>
          </cell>
          <cell r="F116" t="str">
            <v>RES</v>
          </cell>
          <cell r="I116" t="str">
            <v>Second Year</v>
          </cell>
        </row>
        <row r="117">
          <cell r="B117">
            <v>2011</v>
          </cell>
          <cell r="D117">
            <v>13386</v>
          </cell>
          <cell r="F117" t="str">
            <v>RES</v>
          </cell>
          <cell r="I117" t="str">
            <v>Second Year</v>
          </cell>
        </row>
        <row r="118">
          <cell r="B118">
            <v>2011</v>
          </cell>
          <cell r="D118">
            <v>122391.07</v>
          </cell>
          <cell r="F118" t="str">
            <v>RES</v>
          </cell>
          <cell r="I118" t="str">
            <v>Second Year</v>
          </cell>
        </row>
        <row r="119">
          <cell r="B119">
            <v>2011</v>
          </cell>
          <cell r="D119">
            <v>1254</v>
          </cell>
          <cell r="F119" t="str">
            <v>RES</v>
          </cell>
          <cell r="I119" t="str">
            <v>Second Year</v>
          </cell>
        </row>
        <row r="120">
          <cell r="B120">
            <v>2011</v>
          </cell>
          <cell r="D120">
            <v>12537</v>
          </cell>
          <cell r="F120" t="str">
            <v>RES</v>
          </cell>
          <cell r="I120" t="str">
            <v>Second Year</v>
          </cell>
        </row>
        <row r="121">
          <cell r="B121">
            <v>2011</v>
          </cell>
          <cell r="D121">
            <v>3761</v>
          </cell>
          <cell r="F121" t="str">
            <v>RES</v>
          </cell>
          <cell r="I121" t="str">
            <v>Second Year</v>
          </cell>
        </row>
        <row r="122">
          <cell r="B122">
            <v>2011</v>
          </cell>
          <cell r="D122">
            <v>7522</v>
          </cell>
          <cell r="F122" t="str">
            <v>RES</v>
          </cell>
          <cell r="I122" t="str">
            <v>Second Year</v>
          </cell>
        </row>
        <row r="123">
          <cell r="B123">
            <v>2011</v>
          </cell>
          <cell r="D123">
            <v>7522</v>
          </cell>
          <cell r="F123" t="str">
            <v>RES</v>
          </cell>
          <cell r="I123" t="str">
            <v>Second Year</v>
          </cell>
        </row>
        <row r="124">
          <cell r="B124">
            <v>2011</v>
          </cell>
          <cell r="D124">
            <v>3761</v>
          </cell>
          <cell r="F124" t="str">
            <v>RES</v>
          </cell>
          <cell r="I124" t="str">
            <v>Second Year</v>
          </cell>
        </row>
        <row r="125">
          <cell r="B125">
            <v>2011</v>
          </cell>
          <cell r="D125">
            <v>8776</v>
          </cell>
          <cell r="F125" t="str">
            <v>RES</v>
          </cell>
          <cell r="I125" t="str">
            <v>Second Year</v>
          </cell>
        </row>
        <row r="126">
          <cell r="B126">
            <v>2011</v>
          </cell>
          <cell r="D126">
            <v>80234.05</v>
          </cell>
          <cell r="F126" t="str">
            <v>RES</v>
          </cell>
          <cell r="I126" t="str">
            <v>Second Year</v>
          </cell>
        </row>
        <row r="127">
          <cell r="B127">
            <v>2011</v>
          </cell>
          <cell r="D127">
            <v>2061</v>
          </cell>
          <cell r="F127" t="str">
            <v>RES</v>
          </cell>
          <cell r="I127" t="str">
            <v>Second Year</v>
          </cell>
        </row>
        <row r="128">
          <cell r="B128">
            <v>2011</v>
          </cell>
          <cell r="D128">
            <v>20611</v>
          </cell>
          <cell r="F128" t="str">
            <v>RES</v>
          </cell>
          <cell r="I128" t="str">
            <v>Second Year</v>
          </cell>
        </row>
        <row r="129">
          <cell r="B129">
            <v>2011</v>
          </cell>
          <cell r="D129">
            <v>6183</v>
          </cell>
          <cell r="F129" t="str">
            <v>RES</v>
          </cell>
          <cell r="I129" t="str">
            <v>Second Year</v>
          </cell>
        </row>
        <row r="130">
          <cell r="B130">
            <v>2011</v>
          </cell>
          <cell r="D130">
            <v>12366</v>
          </cell>
          <cell r="F130" t="str">
            <v>RES</v>
          </cell>
          <cell r="I130" t="str">
            <v>Second Year</v>
          </cell>
        </row>
        <row r="131">
          <cell r="B131">
            <v>2011</v>
          </cell>
          <cell r="D131">
            <v>12366</v>
          </cell>
          <cell r="F131" t="str">
            <v>RES</v>
          </cell>
          <cell r="I131" t="str">
            <v>Second Year</v>
          </cell>
        </row>
        <row r="132">
          <cell r="B132">
            <v>2011</v>
          </cell>
          <cell r="D132">
            <v>6183</v>
          </cell>
          <cell r="F132" t="str">
            <v>RES</v>
          </cell>
          <cell r="I132" t="str">
            <v>Second Year</v>
          </cell>
        </row>
        <row r="133">
          <cell r="B133">
            <v>2011</v>
          </cell>
          <cell r="D133">
            <v>14427</v>
          </cell>
          <cell r="F133" t="str">
            <v>RES</v>
          </cell>
          <cell r="I133" t="str">
            <v>Second Year</v>
          </cell>
        </row>
        <row r="134">
          <cell r="B134">
            <v>2011</v>
          </cell>
          <cell r="D134">
            <v>131908.34</v>
          </cell>
          <cell r="F134" t="str">
            <v>RES</v>
          </cell>
          <cell r="I134" t="str">
            <v>Second Year</v>
          </cell>
        </row>
        <row r="135">
          <cell r="B135">
            <v>2011</v>
          </cell>
          <cell r="D135">
            <v>1354</v>
          </cell>
          <cell r="F135" t="str">
            <v>RES</v>
          </cell>
          <cell r="I135" t="str">
            <v>Second Year</v>
          </cell>
        </row>
        <row r="136">
          <cell r="B136">
            <v>2011</v>
          </cell>
          <cell r="D136">
            <v>13538</v>
          </cell>
          <cell r="F136" t="str">
            <v>RES</v>
          </cell>
          <cell r="I136" t="str">
            <v>Second Year</v>
          </cell>
        </row>
        <row r="137">
          <cell r="B137">
            <v>2011</v>
          </cell>
          <cell r="D137">
            <v>4061</v>
          </cell>
          <cell r="F137" t="str">
            <v>RES</v>
          </cell>
          <cell r="I137" t="str">
            <v>Second Year</v>
          </cell>
        </row>
        <row r="138">
          <cell r="B138">
            <v>2011</v>
          </cell>
          <cell r="D138">
            <v>8123</v>
          </cell>
          <cell r="F138" t="str">
            <v>RES</v>
          </cell>
          <cell r="I138" t="str">
            <v>Second Year</v>
          </cell>
        </row>
        <row r="139">
          <cell r="B139">
            <v>2011</v>
          </cell>
          <cell r="D139">
            <v>8123</v>
          </cell>
          <cell r="F139" t="str">
            <v>RES</v>
          </cell>
          <cell r="I139" t="str">
            <v>Second Year</v>
          </cell>
        </row>
        <row r="140">
          <cell r="B140">
            <v>2011</v>
          </cell>
          <cell r="D140">
            <v>4061</v>
          </cell>
          <cell r="F140" t="str">
            <v>RES</v>
          </cell>
          <cell r="I140" t="str">
            <v>Second Year</v>
          </cell>
        </row>
        <row r="141">
          <cell r="B141">
            <v>2011</v>
          </cell>
          <cell r="D141">
            <v>9477</v>
          </cell>
          <cell r="F141" t="str">
            <v>RES</v>
          </cell>
          <cell r="I141" t="str">
            <v>Second Year</v>
          </cell>
        </row>
        <row r="142">
          <cell r="B142">
            <v>2011</v>
          </cell>
          <cell r="D142">
            <v>86643.87</v>
          </cell>
          <cell r="F142" t="str">
            <v>RES</v>
          </cell>
          <cell r="I142" t="str">
            <v>Second Year</v>
          </cell>
        </row>
        <row r="143">
          <cell r="B143">
            <v>2011</v>
          </cell>
          <cell r="D143">
            <v>475</v>
          </cell>
          <cell r="F143" t="str">
            <v>RES</v>
          </cell>
          <cell r="I143" t="str">
            <v>Second Year</v>
          </cell>
        </row>
        <row r="144">
          <cell r="B144">
            <v>2011</v>
          </cell>
          <cell r="D144">
            <v>4748</v>
          </cell>
          <cell r="F144" t="str">
            <v>RES</v>
          </cell>
          <cell r="I144" t="str">
            <v>Second Year</v>
          </cell>
        </row>
        <row r="145">
          <cell r="B145">
            <v>2011</v>
          </cell>
          <cell r="D145">
            <v>1425</v>
          </cell>
          <cell r="F145" t="str">
            <v>RES</v>
          </cell>
          <cell r="I145" t="str">
            <v>Second Year</v>
          </cell>
        </row>
        <row r="146">
          <cell r="B146">
            <v>2011</v>
          </cell>
          <cell r="D146">
            <v>2849</v>
          </cell>
          <cell r="F146" t="str">
            <v>RES</v>
          </cell>
          <cell r="I146" t="str">
            <v>Second Year</v>
          </cell>
        </row>
        <row r="147">
          <cell r="B147">
            <v>2011</v>
          </cell>
          <cell r="D147">
            <v>2849</v>
          </cell>
          <cell r="F147" t="str">
            <v>RES</v>
          </cell>
          <cell r="I147" t="str">
            <v>Second Year</v>
          </cell>
        </row>
        <row r="148">
          <cell r="B148">
            <v>2011</v>
          </cell>
          <cell r="D148">
            <v>1425</v>
          </cell>
          <cell r="F148" t="str">
            <v>RES</v>
          </cell>
          <cell r="I148" t="str">
            <v>Second Year</v>
          </cell>
        </row>
        <row r="149">
          <cell r="B149">
            <v>2011</v>
          </cell>
          <cell r="D149">
            <v>3324</v>
          </cell>
          <cell r="F149" t="str">
            <v>RES</v>
          </cell>
          <cell r="I149" t="str">
            <v>Second Year</v>
          </cell>
        </row>
        <row r="150">
          <cell r="B150">
            <v>2011</v>
          </cell>
          <cell r="D150">
            <v>30388.44</v>
          </cell>
          <cell r="F150" t="str">
            <v>RES</v>
          </cell>
          <cell r="I150" t="str">
            <v>Second Year</v>
          </cell>
        </row>
        <row r="151">
          <cell r="B151">
            <v>2011</v>
          </cell>
          <cell r="D151">
            <v>293622.5</v>
          </cell>
          <cell r="F151" t="str">
            <v>RES</v>
          </cell>
          <cell r="I151" t="str">
            <v>Second Year</v>
          </cell>
        </row>
        <row r="152">
          <cell r="B152">
            <v>2011</v>
          </cell>
          <cell r="D152">
            <v>51871.39</v>
          </cell>
          <cell r="F152" t="str">
            <v>RES</v>
          </cell>
          <cell r="I152" t="str">
            <v>Second Year</v>
          </cell>
        </row>
        <row r="153">
          <cell r="B153">
            <v>2011</v>
          </cell>
          <cell r="D153">
            <v>85277.36</v>
          </cell>
          <cell r="F153" t="str">
            <v>RES</v>
          </cell>
          <cell r="I153" t="str">
            <v>Second Year</v>
          </cell>
        </row>
        <row r="154">
          <cell r="B154">
            <v>2011</v>
          </cell>
          <cell r="D154">
            <v>56014.67</v>
          </cell>
          <cell r="F154" t="str">
            <v>RES</v>
          </cell>
          <cell r="I154" t="str">
            <v>Second Year</v>
          </cell>
        </row>
        <row r="155">
          <cell r="B155">
            <v>2011</v>
          </cell>
          <cell r="D155">
            <v>19646.57</v>
          </cell>
          <cell r="F155" t="str">
            <v>RES</v>
          </cell>
          <cell r="I155" t="str">
            <v>Second Year</v>
          </cell>
        </row>
        <row r="156">
          <cell r="B156">
            <v>2011</v>
          </cell>
          <cell r="D156">
            <v>129.66</v>
          </cell>
          <cell r="F156" t="str">
            <v>RES</v>
          </cell>
          <cell r="I156" t="str">
            <v>Second Year</v>
          </cell>
        </row>
        <row r="157">
          <cell r="B157">
            <v>2011</v>
          </cell>
          <cell r="D157">
            <v>4135.28</v>
          </cell>
          <cell r="F157" t="str">
            <v>RES</v>
          </cell>
          <cell r="I157" t="str">
            <v>Second Year</v>
          </cell>
        </row>
        <row r="158">
          <cell r="B158">
            <v>2011</v>
          </cell>
          <cell r="D158">
            <v>6798.47</v>
          </cell>
          <cell r="F158" t="str">
            <v>RES</v>
          </cell>
          <cell r="I158" t="str">
            <v>Second Year</v>
          </cell>
        </row>
        <row r="159">
          <cell r="B159">
            <v>2011</v>
          </cell>
          <cell r="D159">
            <v>4465.6000000000004</v>
          </cell>
          <cell r="F159" t="str">
            <v>RES</v>
          </cell>
          <cell r="I159" t="str">
            <v>Second Year</v>
          </cell>
        </row>
        <row r="160">
          <cell r="B160">
            <v>2011</v>
          </cell>
          <cell r="D160">
            <v>1566.26</v>
          </cell>
          <cell r="F160" t="str">
            <v>RES</v>
          </cell>
          <cell r="I160" t="str">
            <v>Second Year</v>
          </cell>
        </row>
        <row r="161">
          <cell r="B161">
            <v>2011</v>
          </cell>
          <cell r="D161">
            <v>2643.93</v>
          </cell>
          <cell r="F161" t="str">
            <v>RES</v>
          </cell>
          <cell r="I161" t="str">
            <v>Second Year</v>
          </cell>
        </row>
        <row r="162">
          <cell r="B162">
            <v>2011</v>
          </cell>
          <cell r="D162">
            <v>7297.56</v>
          </cell>
          <cell r="F162" t="str">
            <v>RES</v>
          </cell>
          <cell r="I162" t="str">
            <v>Second Year</v>
          </cell>
        </row>
        <row r="163">
          <cell r="B163">
            <v>2011</v>
          </cell>
          <cell r="D163">
            <v>11997.3</v>
          </cell>
          <cell r="F163" t="str">
            <v>RES</v>
          </cell>
          <cell r="I163" t="str">
            <v>Second Year</v>
          </cell>
        </row>
        <row r="164">
          <cell r="B164">
            <v>2011</v>
          </cell>
          <cell r="D164">
            <v>7880.46</v>
          </cell>
          <cell r="F164" t="str">
            <v>RES</v>
          </cell>
          <cell r="I164" t="str">
            <v>Second Year</v>
          </cell>
        </row>
        <row r="165">
          <cell r="B165">
            <v>2011</v>
          </cell>
          <cell r="D165">
            <v>2763.99</v>
          </cell>
          <cell r="F165" t="str">
            <v>RES</v>
          </cell>
          <cell r="I165" t="str">
            <v>Second Year</v>
          </cell>
        </row>
        <row r="166">
          <cell r="B166">
            <v>2011</v>
          </cell>
          <cell r="D166">
            <v>1594</v>
          </cell>
          <cell r="F166" t="str">
            <v>RES</v>
          </cell>
          <cell r="I166" t="str">
            <v>Second Year</v>
          </cell>
        </row>
        <row r="167">
          <cell r="B167">
            <v>2011</v>
          </cell>
          <cell r="D167">
            <v>1252</v>
          </cell>
          <cell r="F167" t="str">
            <v>RES</v>
          </cell>
          <cell r="I167" t="str">
            <v>Second Year</v>
          </cell>
        </row>
        <row r="168">
          <cell r="B168">
            <v>2011</v>
          </cell>
          <cell r="D168">
            <v>342</v>
          </cell>
          <cell r="F168" t="str">
            <v>RES</v>
          </cell>
          <cell r="I168" t="str">
            <v>Second Year</v>
          </cell>
        </row>
        <row r="169">
          <cell r="B169">
            <v>2011</v>
          </cell>
          <cell r="D169">
            <v>626</v>
          </cell>
          <cell r="F169" t="str">
            <v>RES</v>
          </cell>
          <cell r="I169" t="str">
            <v>Second Year</v>
          </cell>
        </row>
        <row r="170">
          <cell r="B170">
            <v>2011</v>
          </cell>
          <cell r="D170">
            <v>1881.09</v>
          </cell>
          <cell r="F170" t="str">
            <v>RES</v>
          </cell>
          <cell r="I170" t="str">
            <v>Second Year</v>
          </cell>
        </row>
        <row r="171">
          <cell r="B171">
            <v>2011</v>
          </cell>
          <cell r="D171">
            <v>4399</v>
          </cell>
          <cell r="F171" t="str">
            <v>RES</v>
          </cell>
          <cell r="I171" t="str">
            <v>Second Year</v>
          </cell>
        </row>
        <row r="172">
          <cell r="B172">
            <v>2011</v>
          </cell>
          <cell r="D172">
            <v>3456</v>
          </cell>
          <cell r="F172" t="str">
            <v>RES</v>
          </cell>
          <cell r="I172" t="str">
            <v>Second Year</v>
          </cell>
        </row>
        <row r="173">
          <cell r="B173">
            <v>2011</v>
          </cell>
          <cell r="D173">
            <v>943</v>
          </cell>
          <cell r="F173" t="str">
            <v>RES</v>
          </cell>
          <cell r="I173" t="str">
            <v>Second Year</v>
          </cell>
        </row>
        <row r="174">
          <cell r="B174">
            <v>2011</v>
          </cell>
          <cell r="D174">
            <v>1728</v>
          </cell>
          <cell r="F174" t="str">
            <v>RES</v>
          </cell>
          <cell r="I174" t="str">
            <v>Second Year</v>
          </cell>
        </row>
        <row r="175">
          <cell r="B175">
            <v>2011</v>
          </cell>
          <cell r="D175">
            <v>5193.1099999999997</v>
          </cell>
          <cell r="F175" t="str">
            <v>RES</v>
          </cell>
          <cell r="I175" t="str">
            <v>Second Year</v>
          </cell>
        </row>
        <row r="176">
          <cell r="B176">
            <v>2011</v>
          </cell>
          <cell r="D176">
            <v>7232</v>
          </cell>
          <cell r="F176" t="str">
            <v>RES</v>
          </cell>
          <cell r="I176" t="str">
            <v>Second Year</v>
          </cell>
        </row>
        <row r="177">
          <cell r="B177">
            <v>2011</v>
          </cell>
          <cell r="D177">
            <v>5682</v>
          </cell>
          <cell r="F177" t="str">
            <v>RES</v>
          </cell>
          <cell r="I177" t="str">
            <v>Second Year</v>
          </cell>
        </row>
        <row r="178">
          <cell r="B178">
            <v>2011</v>
          </cell>
          <cell r="D178">
            <v>1550</v>
          </cell>
          <cell r="F178" t="str">
            <v>RES</v>
          </cell>
          <cell r="I178" t="str">
            <v>Second Year</v>
          </cell>
        </row>
        <row r="179">
          <cell r="B179">
            <v>2011</v>
          </cell>
          <cell r="D179">
            <v>2841</v>
          </cell>
          <cell r="F179" t="str">
            <v>RES</v>
          </cell>
          <cell r="I179" t="str">
            <v>Second Year</v>
          </cell>
        </row>
        <row r="180">
          <cell r="B180">
            <v>2011</v>
          </cell>
          <cell r="D180">
            <v>8537.4599999999991</v>
          </cell>
          <cell r="F180" t="str">
            <v>RES</v>
          </cell>
          <cell r="I180" t="str">
            <v>Second Year</v>
          </cell>
        </row>
        <row r="181">
          <cell r="B181">
            <v>2011</v>
          </cell>
          <cell r="D181">
            <v>4750</v>
          </cell>
          <cell r="F181" t="str">
            <v>RES</v>
          </cell>
          <cell r="I181" t="str">
            <v>Second Year</v>
          </cell>
        </row>
        <row r="182">
          <cell r="B182">
            <v>2011</v>
          </cell>
          <cell r="D182">
            <v>3732</v>
          </cell>
          <cell r="F182" t="str">
            <v>RES</v>
          </cell>
          <cell r="I182" t="str">
            <v>Second Year</v>
          </cell>
        </row>
        <row r="183">
          <cell r="B183">
            <v>2011</v>
          </cell>
          <cell r="D183">
            <v>1018</v>
          </cell>
          <cell r="F183" t="str">
            <v>RES</v>
          </cell>
          <cell r="I183" t="str">
            <v>Second Year</v>
          </cell>
        </row>
        <row r="184">
          <cell r="B184">
            <v>2011</v>
          </cell>
          <cell r="D184">
            <v>1866</v>
          </cell>
          <cell r="F184" t="str">
            <v>RES</v>
          </cell>
          <cell r="I184" t="str">
            <v>Second Year</v>
          </cell>
        </row>
        <row r="185">
          <cell r="B185">
            <v>2011</v>
          </cell>
          <cell r="D185">
            <v>5608.69</v>
          </cell>
          <cell r="F185" t="str">
            <v>RES</v>
          </cell>
          <cell r="I185" t="str">
            <v>Second Year</v>
          </cell>
        </row>
        <row r="186">
          <cell r="B186">
            <v>2011</v>
          </cell>
          <cell r="D186">
            <v>1666</v>
          </cell>
          <cell r="F186" t="str">
            <v>RES</v>
          </cell>
          <cell r="I186" t="str">
            <v>Second Year</v>
          </cell>
        </row>
        <row r="187">
          <cell r="B187">
            <v>2011</v>
          </cell>
          <cell r="D187">
            <v>1309</v>
          </cell>
          <cell r="F187" t="str">
            <v>RES</v>
          </cell>
          <cell r="I187" t="str">
            <v>Second Year</v>
          </cell>
        </row>
        <row r="188">
          <cell r="B188">
            <v>2011</v>
          </cell>
          <cell r="D188">
            <v>357</v>
          </cell>
          <cell r="F188" t="str">
            <v>RES</v>
          </cell>
          <cell r="I188" t="str">
            <v>Second Year</v>
          </cell>
        </row>
        <row r="189">
          <cell r="B189">
            <v>2011</v>
          </cell>
          <cell r="D189">
            <v>655</v>
          </cell>
          <cell r="F189" t="str">
            <v>RES</v>
          </cell>
          <cell r="I189" t="str">
            <v>Second Year</v>
          </cell>
        </row>
        <row r="190">
          <cell r="B190">
            <v>2011</v>
          </cell>
          <cell r="D190">
            <v>1966.7</v>
          </cell>
          <cell r="F190" t="str">
            <v>RES</v>
          </cell>
          <cell r="I190" t="str">
            <v>Second Year</v>
          </cell>
        </row>
        <row r="191">
          <cell r="B191">
            <v>2011</v>
          </cell>
          <cell r="D191">
            <v>35</v>
          </cell>
          <cell r="F191" t="str">
            <v>RES</v>
          </cell>
          <cell r="I191" t="str">
            <v>Second Year</v>
          </cell>
        </row>
        <row r="192">
          <cell r="B192">
            <v>2011</v>
          </cell>
          <cell r="D192">
            <v>106</v>
          </cell>
          <cell r="F192" t="str">
            <v>RES</v>
          </cell>
          <cell r="I192" t="str">
            <v>Second Year</v>
          </cell>
        </row>
        <row r="193">
          <cell r="B193">
            <v>2011</v>
          </cell>
          <cell r="D193">
            <v>35</v>
          </cell>
          <cell r="F193" t="str">
            <v>RES</v>
          </cell>
          <cell r="I193" t="str">
            <v>Second Year</v>
          </cell>
        </row>
        <row r="194">
          <cell r="B194">
            <v>2011</v>
          </cell>
          <cell r="D194">
            <v>35</v>
          </cell>
          <cell r="F194" t="str">
            <v>RES</v>
          </cell>
          <cell r="I194" t="str">
            <v>Second Year</v>
          </cell>
        </row>
        <row r="195">
          <cell r="B195">
            <v>2011</v>
          </cell>
          <cell r="D195">
            <v>195</v>
          </cell>
          <cell r="F195" t="str">
            <v>RES</v>
          </cell>
          <cell r="I195" t="str">
            <v>Second Year</v>
          </cell>
        </row>
        <row r="196">
          <cell r="B196">
            <v>2011</v>
          </cell>
          <cell r="D196">
            <v>71</v>
          </cell>
          <cell r="F196" t="str">
            <v>RES</v>
          </cell>
          <cell r="I196" t="str">
            <v>Second Year</v>
          </cell>
        </row>
        <row r="197">
          <cell r="B197">
            <v>2011</v>
          </cell>
          <cell r="D197">
            <v>124</v>
          </cell>
          <cell r="F197" t="str">
            <v>RES</v>
          </cell>
          <cell r="I197" t="str">
            <v>Second Year</v>
          </cell>
        </row>
        <row r="198">
          <cell r="B198">
            <v>2011</v>
          </cell>
          <cell r="D198">
            <v>284</v>
          </cell>
          <cell r="F198" t="str">
            <v>RES</v>
          </cell>
          <cell r="I198" t="str">
            <v>Second Year</v>
          </cell>
        </row>
        <row r="199">
          <cell r="B199">
            <v>2011</v>
          </cell>
          <cell r="D199">
            <v>894.46</v>
          </cell>
          <cell r="F199" t="str">
            <v>RES</v>
          </cell>
          <cell r="I199" t="str">
            <v>Second Year</v>
          </cell>
        </row>
        <row r="200">
          <cell r="B200">
            <v>2011</v>
          </cell>
          <cell r="D200">
            <v>1131</v>
          </cell>
          <cell r="F200" t="str">
            <v>RES</v>
          </cell>
          <cell r="I200" t="str">
            <v>Second Year</v>
          </cell>
        </row>
        <row r="201">
          <cell r="B201">
            <v>2011</v>
          </cell>
          <cell r="D201">
            <v>3392</v>
          </cell>
          <cell r="F201" t="str">
            <v>RES</v>
          </cell>
          <cell r="I201" t="str">
            <v>Second Year</v>
          </cell>
        </row>
        <row r="202">
          <cell r="B202">
            <v>2011</v>
          </cell>
          <cell r="D202">
            <v>1131</v>
          </cell>
          <cell r="F202" t="str">
            <v>RES</v>
          </cell>
          <cell r="I202" t="str">
            <v>Second Year</v>
          </cell>
        </row>
        <row r="203">
          <cell r="B203">
            <v>2011</v>
          </cell>
          <cell r="D203">
            <v>1131</v>
          </cell>
          <cell r="F203" t="str">
            <v>RES</v>
          </cell>
          <cell r="I203" t="str">
            <v>Second Year</v>
          </cell>
        </row>
        <row r="204">
          <cell r="B204">
            <v>2011</v>
          </cell>
          <cell r="D204">
            <v>6219</v>
          </cell>
          <cell r="F204" t="str">
            <v>RES</v>
          </cell>
          <cell r="I204" t="str">
            <v>Second Year</v>
          </cell>
        </row>
        <row r="205">
          <cell r="B205">
            <v>2011</v>
          </cell>
          <cell r="D205">
            <v>2261</v>
          </cell>
          <cell r="F205" t="str">
            <v>RES</v>
          </cell>
          <cell r="I205" t="str">
            <v>Second Year</v>
          </cell>
        </row>
        <row r="206">
          <cell r="B206">
            <v>2011</v>
          </cell>
          <cell r="D206">
            <v>3957</v>
          </cell>
          <cell r="F206" t="str">
            <v>RES</v>
          </cell>
          <cell r="I206" t="str">
            <v>Second Year</v>
          </cell>
        </row>
        <row r="207">
          <cell r="B207">
            <v>2011</v>
          </cell>
          <cell r="D207">
            <v>9046</v>
          </cell>
          <cell r="F207" t="str">
            <v>RES</v>
          </cell>
          <cell r="I207" t="str">
            <v>Second Year</v>
          </cell>
        </row>
        <row r="208">
          <cell r="B208">
            <v>2011</v>
          </cell>
          <cell r="D208">
            <v>28485.21</v>
          </cell>
          <cell r="F208" t="str">
            <v>RES</v>
          </cell>
          <cell r="I208" t="str">
            <v>Second Year</v>
          </cell>
        </row>
        <row r="209">
          <cell r="B209">
            <v>2011</v>
          </cell>
          <cell r="D209">
            <v>1859</v>
          </cell>
          <cell r="F209" t="str">
            <v>RES</v>
          </cell>
          <cell r="I209" t="str">
            <v>Second Year</v>
          </cell>
        </row>
        <row r="210">
          <cell r="B210">
            <v>2011</v>
          </cell>
          <cell r="D210">
            <v>5577</v>
          </cell>
          <cell r="F210" t="str">
            <v>RES</v>
          </cell>
          <cell r="I210" t="str">
            <v>Second Year</v>
          </cell>
        </row>
        <row r="211">
          <cell r="B211">
            <v>2011</v>
          </cell>
          <cell r="D211">
            <v>1859</v>
          </cell>
          <cell r="F211" t="str">
            <v>RES</v>
          </cell>
          <cell r="I211" t="str">
            <v>Second Year</v>
          </cell>
        </row>
        <row r="212">
          <cell r="B212">
            <v>2011</v>
          </cell>
          <cell r="D212">
            <v>1859</v>
          </cell>
          <cell r="F212" t="str">
            <v>RES</v>
          </cell>
          <cell r="I212" t="str">
            <v>Second Year</v>
          </cell>
        </row>
        <row r="213">
          <cell r="B213">
            <v>2011</v>
          </cell>
          <cell r="D213">
            <v>10224</v>
          </cell>
          <cell r="F213" t="str">
            <v>RES</v>
          </cell>
          <cell r="I213" t="str">
            <v>Second Year</v>
          </cell>
        </row>
        <row r="214">
          <cell r="B214">
            <v>2011</v>
          </cell>
          <cell r="D214">
            <v>3718</v>
          </cell>
          <cell r="F214" t="str">
            <v>RES</v>
          </cell>
          <cell r="I214" t="str">
            <v>Second Year</v>
          </cell>
        </row>
        <row r="215">
          <cell r="B215">
            <v>2011</v>
          </cell>
          <cell r="D215">
            <v>6506</v>
          </cell>
          <cell r="F215" t="str">
            <v>RES</v>
          </cell>
          <cell r="I215" t="str">
            <v>Second Year</v>
          </cell>
        </row>
        <row r="216">
          <cell r="B216">
            <v>2011</v>
          </cell>
          <cell r="D216">
            <v>14871</v>
          </cell>
          <cell r="F216" t="str">
            <v>RES</v>
          </cell>
          <cell r="I216" t="str">
            <v>Second Year</v>
          </cell>
        </row>
        <row r="217">
          <cell r="B217">
            <v>2011</v>
          </cell>
          <cell r="D217">
            <v>46830.14</v>
          </cell>
          <cell r="F217" t="str">
            <v>RES</v>
          </cell>
          <cell r="I217" t="str">
            <v>Second Year</v>
          </cell>
        </row>
        <row r="218">
          <cell r="B218">
            <v>2011</v>
          </cell>
          <cell r="D218">
            <v>1221</v>
          </cell>
          <cell r="F218" t="str">
            <v>RES</v>
          </cell>
          <cell r="I218" t="str">
            <v>Second Year</v>
          </cell>
        </row>
        <row r="219">
          <cell r="B219">
            <v>2011</v>
          </cell>
          <cell r="D219">
            <v>3663</v>
          </cell>
          <cell r="F219" t="str">
            <v>RES</v>
          </cell>
          <cell r="I219" t="str">
            <v>Second Year</v>
          </cell>
        </row>
        <row r="220">
          <cell r="B220">
            <v>2011</v>
          </cell>
          <cell r="D220">
            <v>1221</v>
          </cell>
          <cell r="F220" t="str">
            <v>RES</v>
          </cell>
          <cell r="I220" t="str">
            <v>Second Year</v>
          </cell>
        </row>
        <row r="221">
          <cell r="B221">
            <v>2011</v>
          </cell>
          <cell r="D221">
            <v>1221</v>
          </cell>
          <cell r="F221" t="str">
            <v>RES</v>
          </cell>
          <cell r="I221" t="str">
            <v>Second Year</v>
          </cell>
        </row>
        <row r="222">
          <cell r="B222">
            <v>2011</v>
          </cell>
          <cell r="D222">
            <v>6716</v>
          </cell>
          <cell r="F222" t="str">
            <v>RES</v>
          </cell>
          <cell r="I222" t="str">
            <v>Second Year</v>
          </cell>
        </row>
        <row r="223">
          <cell r="B223">
            <v>2011</v>
          </cell>
          <cell r="D223">
            <v>2442</v>
          </cell>
          <cell r="F223" t="str">
            <v>RES</v>
          </cell>
          <cell r="I223" t="str">
            <v>Second Year</v>
          </cell>
        </row>
        <row r="224">
          <cell r="B224">
            <v>2011</v>
          </cell>
          <cell r="D224">
            <v>4274</v>
          </cell>
          <cell r="F224" t="str">
            <v>RES</v>
          </cell>
          <cell r="I224" t="str">
            <v>Second Year</v>
          </cell>
        </row>
        <row r="225">
          <cell r="B225">
            <v>2011</v>
          </cell>
          <cell r="D225">
            <v>9768</v>
          </cell>
          <cell r="F225" t="str">
            <v>RES</v>
          </cell>
          <cell r="I225" t="str">
            <v>Second Year</v>
          </cell>
        </row>
        <row r="226">
          <cell r="B226">
            <v>2011</v>
          </cell>
          <cell r="D226">
            <v>30760.43</v>
          </cell>
          <cell r="F226" t="str">
            <v>RES</v>
          </cell>
          <cell r="I226" t="str">
            <v>Second Year</v>
          </cell>
        </row>
        <row r="227">
          <cell r="B227">
            <v>2011</v>
          </cell>
          <cell r="D227">
            <v>428</v>
          </cell>
          <cell r="F227" t="str">
            <v>RES</v>
          </cell>
          <cell r="I227" t="str">
            <v>Second Year</v>
          </cell>
        </row>
        <row r="228">
          <cell r="B228">
            <v>2011</v>
          </cell>
          <cell r="D228">
            <v>1285</v>
          </cell>
          <cell r="F228" t="str">
            <v>RES</v>
          </cell>
          <cell r="I228" t="str">
            <v>Second Year</v>
          </cell>
        </row>
        <row r="229">
          <cell r="B229">
            <v>2011</v>
          </cell>
          <cell r="D229">
            <v>428</v>
          </cell>
          <cell r="F229" t="str">
            <v>RES</v>
          </cell>
          <cell r="I229" t="str">
            <v>Second Year</v>
          </cell>
        </row>
        <row r="230">
          <cell r="B230">
            <v>2011</v>
          </cell>
          <cell r="D230">
            <v>428</v>
          </cell>
          <cell r="F230" t="str">
            <v>RES</v>
          </cell>
          <cell r="I230" t="str">
            <v>Second Year</v>
          </cell>
        </row>
        <row r="231">
          <cell r="B231">
            <v>2011</v>
          </cell>
          <cell r="D231">
            <v>2355</v>
          </cell>
          <cell r="F231" t="str">
            <v>RES</v>
          </cell>
          <cell r="I231" t="str">
            <v>Second Year</v>
          </cell>
        </row>
        <row r="232">
          <cell r="B232">
            <v>2011</v>
          </cell>
          <cell r="D232">
            <v>857</v>
          </cell>
          <cell r="F232" t="str">
            <v>RES</v>
          </cell>
          <cell r="I232" t="str">
            <v>Second Year</v>
          </cell>
        </row>
        <row r="233">
          <cell r="B233">
            <v>2011</v>
          </cell>
          <cell r="D233">
            <v>1499</v>
          </cell>
          <cell r="F233" t="str">
            <v>RES</v>
          </cell>
          <cell r="I233" t="str">
            <v>Second Year</v>
          </cell>
        </row>
        <row r="234">
          <cell r="B234">
            <v>2011</v>
          </cell>
          <cell r="D234">
            <v>3426</v>
          </cell>
          <cell r="F234" t="str">
            <v>RES</v>
          </cell>
          <cell r="I234" t="str">
            <v>Second Year</v>
          </cell>
        </row>
        <row r="235">
          <cell r="B235">
            <v>2011</v>
          </cell>
          <cell r="D235">
            <v>10789.58</v>
          </cell>
          <cell r="F235" t="str">
            <v>RES</v>
          </cell>
          <cell r="I235" t="str">
            <v>Second Year</v>
          </cell>
        </row>
        <row r="236">
          <cell r="B236">
            <v>2011</v>
          </cell>
          <cell r="D236">
            <v>18948.169999999998</v>
          </cell>
          <cell r="F236" t="str">
            <v>COMM</v>
          </cell>
          <cell r="I236" t="str">
            <v>Second Year</v>
          </cell>
        </row>
        <row r="237">
          <cell r="B237">
            <v>2011</v>
          </cell>
          <cell r="D237">
            <v>52299.18</v>
          </cell>
          <cell r="F237" t="str">
            <v>COMM</v>
          </cell>
          <cell r="I237" t="str">
            <v>Second Year</v>
          </cell>
        </row>
        <row r="238">
          <cell r="B238">
            <v>2011</v>
          </cell>
          <cell r="D238">
            <v>85980.65</v>
          </cell>
          <cell r="F238" t="str">
            <v>COMM</v>
          </cell>
          <cell r="I238" t="str">
            <v>Second Year</v>
          </cell>
        </row>
        <row r="239">
          <cell r="B239">
            <v>2011</v>
          </cell>
          <cell r="D239">
            <v>56476.63</v>
          </cell>
          <cell r="F239" t="str">
            <v>COMM</v>
          </cell>
          <cell r="I239" t="str">
            <v>Second Year</v>
          </cell>
        </row>
        <row r="240">
          <cell r="B240">
            <v>2011</v>
          </cell>
          <cell r="D240">
            <v>19808.599999999999</v>
          </cell>
          <cell r="F240" t="str">
            <v>COMM</v>
          </cell>
          <cell r="I240" t="str">
            <v>Second Year</v>
          </cell>
        </row>
        <row r="241">
          <cell r="B241">
            <v>2011</v>
          </cell>
          <cell r="D241">
            <v>6564.24</v>
          </cell>
          <cell r="F241" t="str">
            <v>COMM</v>
          </cell>
          <cell r="I241" t="str">
            <v>Second Year</v>
          </cell>
        </row>
        <row r="242">
          <cell r="B242">
            <v>2011</v>
          </cell>
          <cell r="D242">
            <v>18118.080000000002</v>
          </cell>
          <cell r="F242" t="str">
            <v>COMM</v>
          </cell>
          <cell r="I242" t="str">
            <v>Second Year</v>
          </cell>
        </row>
        <row r="243">
          <cell r="B243">
            <v>2011</v>
          </cell>
          <cell r="D243">
            <v>29786.400000000001</v>
          </cell>
          <cell r="F243" t="str">
            <v>COMM</v>
          </cell>
          <cell r="I243" t="str">
            <v>Second Year</v>
          </cell>
        </row>
        <row r="244">
          <cell r="B244">
            <v>2011</v>
          </cell>
          <cell r="D244">
            <v>19565.28</v>
          </cell>
          <cell r="F244" t="str">
            <v>COMM</v>
          </cell>
          <cell r="I244" t="str">
            <v>Second Year</v>
          </cell>
        </row>
        <row r="245">
          <cell r="B245">
            <v>2011</v>
          </cell>
          <cell r="D245">
            <v>6862.32</v>
          </cell>
          <cell r="F245" t="str">
            <v>COMM</v>
          </cell>
          <cell r="I245" t="str">
            <v>Second Year</v>
          </cell>
        </row>
        <row r="246">
          <cell r="B246">
            <v>2011</v>
          </cell>
          <cell r="D246">
            <v>23499</v>
          </cell>
          <cell r="F246" t="str">
            <v>RES</v>
          </cell>
          <cell r="I246" t="str">
            <v>Second Year</v>
          </cell>
        </row>
        <row r="247">
          <cell r="B247">
            <v>2011</v>
          </cell>
          <cell r="D247">
            <v>6092</v>
          </cell>
          <cell r="F247" t="str">
            <v>RES</v>
          </cell>
          <cell r="I247" t="str">
            <v>Second Year</v>
          </cell>
        </row>
        <row r="248">
          <cell r="B248">
            <v>2011</v>
          </cell>
          <cell r="D248">
            <v>11314</v>
          </cell>
          <cell r="F248" t="str">
            <v>RES</v>
          </cell>
          <cell r="I248" t="str">
            <v>Second Year</v>
          </cell>
        </row>
        <row r="249">
          <cell r="B249">
            <v>2011</v>
          </cell>
          <cell r="D249">
            <v>6092</v>
          </cell>
          <cell r="F249" t="str">
            <v>RES</v>
          </cell>
          <cell r="I249" t="str">
            <v>Second Year</v>
          </cell>
        </row>
        <row r="250">
          <cell r="B250">
            <v>2011</v>
          </cell>
          <cell r="D250">
            <v>40035.67</v>
          </cell>
          <cell r="F250" t="str">
            <v>RES</v>
          </cell>
          <cell r="I250" t="str">
            <v>Second Year</v>
          </cell>
        </row>
        <row r="251">
          <cell r="B251">
            <v>2011</v>
          </cell>
          <cell r="D251">
            <v>4151</v>
          </cell>
          <cell r="F251" t="str">
            <v>RES</v>
          </cell>
          <cell r="I251" t="str">
            <v>Second Year</v>
          </cell>
        </row>
        <row r="252">
          <cell r="B252">
            <v>2011</v>
          </cell>
          <cell r="D252">
            <v>1076</v>
          </cell>
          <cell r="F252" t="str">
            <v>RES</v>
          </cell>
          <cell r="I252" t="str">
            <v>Second Year</v>
          </cell>
        </row>
        <row r="253">
          <cell r="B253">
            <v>2011</v>
          </cell>
          <cell r="D253">
            <v>1999</v>
          </cell>
          <cell r="F253" t="str">
            <v>RES</v>
          </cell>
          <cell r="I253" t="str">
            <v>Second Year</v>
          </cell>
        </row>
        <row r="254">
          <cell r="B254">
            <v>2011</v>
          </cell>
          <cell r="D254">
            <v>1076</v>
          </cell>
          <cell r="F254" t="str">
            <v>RES</v>
          </cell>
          <cell r="I254" t="str">
            <v>Second Year</v>
          </cell>
        </row>
        <row r="255">
          <cell r="B255">
            <v>2011</v>
          </cell>
          <cell r="D255">
            <v>7073.2</v>
          </cell>
          <cell r="F255" t="str">
            <v>RES</v>
          </cell>
          <cell r="I255" t="str">
            <v>Second Year</v>
          </cell>
        </row>
        <row r="256">
          <cell r="B256">
            <v>2011</v>
          </cell>
          <cell r="D256">
            <v>6825</v>
          </cell>
          <cell r="F256" t="str">
            <v>RES</v>
          </cell>
          <cell r="I256" t="str">
            <v>Second Year</v>
          </cell>
        </row>
        <row r="257">
          <cell r="B257">
            <v>2011</v>
          </cell>
          <cell r="D257">
            <v>1769</v>
          </cell>
          <cell r="F257" t="str">
            <v>RES</v>
          </cell>
          <cell r="I257" t="str">
            <v>Second Year</v>
          </cell>
        </row>
        <row r="258">
          <cell r="B258">
            <v>2011</v>
          </cell>
          <cell r="D258">
            <v>3286</v>
          </cell>
          <cell r="F258" t="str">
            <v>RES</v>
          </cell>
          <cell r="I258" t="str">
            <v>Second Year</v>
          </cell>
        </row>
        <row r="259">
          <cell r="B259">
            <v>2011</v>
          </cell>
          <cell r="D259">
            <v>1769</v>
          </cell>
          <cell r="F259" t="str">
            <v>RES</v>
          </cell>
          <cell r="I259" t="str">
            <v>Second Year</v>
          </cell>
        </row>
        <row r="260">
          <cell r="B260">
            <v>2011</v>
          </cell>
          <cell r="D260">
            <v>11628.07</v>
          </cell>
          <cell r="F260" t="str">
            <v>RES</v>
          </cell>
          <cell r="I260" t="str">
            <v>Second Year</v>
          </cell>
        </row>
        <row r="261">
          <cell r="B261">
            <v>2011</v>
          </cell>
          <cell r="D261">
            <v>4483</v>
          </cell>
          <cell r="F261" t="str">
            <v>RES</v>
          </cell>
          <cell r="I261" t="str">
            <v>Second Year</v>
          </cell>
        </row>
        <row r="262">
          <cell r="B262">
            <v>2011</v>
          </cell>
          <cell r="D262">
            <v>1162</v>
          </cell>
          <cell r="F262" t="str">
            <v>RES</v>
          </cell>
          <cell r="I262" t="str">
            <v>Second Year</v>
          </cell>
        </row>
        <row r="263">
          <cell r="B263">
            <v>2011</v>
          </cell>
          <cell r="D263">
            <v>2158</v>
          </cell>
          <cell r="F263" t="str">
            <v>RES</v>
          </cell>
          <cell r="I263" t="str">
            <v>Second Year</v>
          </cell>
        </row>
        <row r="264">
          <cell r="B264">
            <v>2011</v>
          </cell>
          <cell r="D264">
            <v>1162</v>
          </cell>
          <cell r="F264" t="str">
            <v>RES</v>
          </cell>
          <cell r="I264" t="str">
            <v>Second Year</v>
          </cell>
        </row>
        <row r="265">
          <cell r="B265">
            <v>2011</v>
          </cell>
          <cell r="D265">
            <v>7638.32</v>
          </cell>
          <cell r="F265" t="str">
            <v>RES</v>
          </cell>
          <cell r="I265" t="str">
            <v>Second Year</v>
          </cell>
        </row>
        <row r="266">
          <cell r="B266">
            <v>2011</v>
          </cell>
          <cell r="D266">
            <v>1572</v>
          </cell>
          <cell r="F266" t="str">
            <v>RES</v>
          </cell>
          <cell r="I266" t="str">
            <v>Second Year</v>
          </cell>
        </row>
        <row r="267">
          <cell r="B267">
            <v>2011</v>
          </cell>
          <cell r="D267">
            <v>408</v>
          </cell>
          <cell r="F267" t="str">
            <v>RES</v>
          </cell>
          <cell r="I267" t="str">
            <v>Second Year</v>
          </cell>
        </row>
        <row r="268">
          <cell r="B268">
            <v>2011</v>
          </cell>
          <cell r="D268">
            <v>757</v>
          </cell>
          <cell r="F268" t="str">
            <v>RES</v>
          </cell>
          <cell r="I268" t="str">
            <v>Second Year</v>
          </cell>
        </row>
        <row r="269">
          <cell r="B269">
            <v>2011</v>
          </cell>
          <cell r="D269">
            <v>408</v>
          </cell>
          <cell r="F269" t="str">
            <v>RES</v>
          </cell>
          <cell r="I269" t="str">
            <v>Second Year</v>
          </cell>
        </row>
        <row r="270">
          <cell r="B270">
            <v>2011</v>
          </cell>
          <cell r="D270">
            <v>2678.44</v>
          </cell>
          <cell r="F270" t="str">
            <v>RES</v>
          </cell>
          <cell r="I270" t="str">
            <v>Second Year</v>
          </cell>
        </row>
        <row r="271">
          <cell r="B271">
            <v>2011</v>
          </cell>
          <cell r="D271">
            <v>42614</v>
          </cell>
          <cell r="F271" t="str">
            <v>RES</v>
          </cell>
          <cell r="I271" t="str">
            <v>Second Year</v>
          </cell>
        </row>
        <row r="272">
          <cell r="B272">
            <v>2011</v>
          </cell>
          <cell r="D272">
            <v>383338.05</v>
          </cell>
          <cell r="F272" t="str">
            <v>RES</v>
          </cell>
          <cell r="I272" t="str">
            <v>Second Year</v>
          </cell>
        </row>
        <row r="273">
          <cell r="B273">
            <v>2011</v>
          </cell>
          <cell r="D273">
            <v>7528</v>
          </cell>
          <cell r="F273" t="str">
            <v>RES</v>
          </cell>
          <cell r="I273" t="str">
            <v>Second Year</v>
          </cell>
        </row>
        <row r="274">
          <cell r="B274">
            <v>2011</v>
          </cell>
          <cell r="D274">
            <v>67720.75</v>
          </cell>
          <cell r="F274" t="str">
            <v>RES</v>
          </cell>
          <cell r="I274" t="str">
            <v>Second Year</v>
          </cell>
        </row>
        <row r="275">
          <cell r="B275">
            <v>2011</v>
          </cell>
          <cell r="D275">
            <v>12377</v>
          </cell>
          <cell r="F275" t="str">
            <v>RES</v>
          </cell>
          <cell r="I275" t="str">
            <v>Second Year</v>
          </cell>
        </row>
        <row r="276">
          <cell r="B276">
            <v>2011</v>
          </cell>
          <cell r="D276">
            <v>111333.09</v>
          </cell>
          <cell r="F276" t="str">
            <v>RES</v>
          </cell>
          <cell r="I276" t="str">
            <v>Second Year</v>
          </cell>
        </row>
        <row r="277">
          <cell r="B277">
            <v>2011</v>
          </cell>
          <cell r="D277">
            <v>8130</v>
          </cell>
          <cell r="F277" t="str">
            <v>RES</v>
          </cell>
          <cell r="I277" t="str">
            <v>Second Year</v>
          </cell>
        </row>
        <row r="278">
          <cell r="B278">
            <v>2011</v>
          </cell>
          <cell r="D278">
            <v>73129.320000000007</v>
          </cell>
          <cell r="F278" t="str">
            <v>RES</v>
          </cell>
          <cell r="I278" t="str">
            <v>Second Year</v>
          </cell>
        </row>
        <row r="279">
          <cell r="B279">
            <v>2011</v>
          </cell>
          <cell r="D279">
            <v>2851</v>
          </cell>
          <cell r="F279" t="str">
            <v>RES</v>
          </cell>
          <cell r="I279" t="str">
            <v>Second Year</v>
          </cell>
        </row>
        <row r="280">
          <cell r="B280">
            <v>2011</v>
          </cell>
          <cell r="D280">
            <v>25649.87</v>
          </cell>
          <cell r="F280" t="str">
            <v>RES</v>
          </cell>
          <cell r="I280" t="str">
            <v>Second Year</v>
          </cell>
        </row>
        <row r="281">
          <cell r="B281">
            <v>2011</v>
          </cell>
          <cell r="D281">
            <v>49361</v>
          </cell>
          <cell r="F281" t="str">
            <v>RES</v>
          </cell>
          <cell r="I281" t="str">
            <v>Second Year</v>
          </cell>
        </row>
        <row r="282">
          <cell r="B282">
            <v>2011</v>
          </cell>
          <cell r="D282">
            <v>49361</v>
          </cell>
          <cell r="F282" t="str">
            <v>RES</v>
          </cell>
          <cell r="I282" t="str">
            <v>Second Year</v>
          </cell>
        </row>
        <row r="283">
          <cell r="B283">
            <v>2011</v>
          </cell>
          <cell r="D283">
            <v>1135356.67</v>
          </cell>
          <cell r="F283" t="str">
            <v>RES</v>
          </cell>
          <cell r="I283" t="str">
            <v>Second Year</v>
          </cell>
        </row>
        <row r="284">
          <cell r="B284">
            <v>2011</v>
          </cell>
          <cell r="D284">
            <v>8720</v>
          </cell>
          <cell r="F284" t="str">
            <v>RES</v>
          </cell>
          <cell r="I284" t="str">
            <v>Second Year</v>
          </cell>
        </row>
        <row r="285">
          <cell r="B285">
            <v>2011</v>
          </cell>
          <cell r="D285">
            <v>8720</v>
          </cell>
          <cell r="F285" t="str">
            <v>RES</v>
          </cell>
          <cell r="I285" t="str">
            <v>Second Year</v>
          </cell>
        </row>
        <row r="286">
          <cell r="B286">
            <v>2011</v>
          </cell>
          <cell r="D286">
            <v>200572.51</v>
          </cell>
          <cell r="F286" t="str">
            <v>RES</v>
          </cell>
          <cell r="I286" t="str">
            <v>Second Year</v>
          </cell>
        </row>
        <row r="287">
          <cell r="B287">
            <v>2011</v>
          </cell>
          <cell r="D287">
            <v>14336</v>
          </cell>
          <cell r="F287" t="str">
            <v>RES</v>
          </cell>
          <cell r="I287" t="str">
            <v>Second Year</v>
          </cell>
        </row>
        <row r="288">
          <cell r="B288">
            <v>2011</v>
          </cell>
          <cell r="D288">
            <v>14336</v>
          </cell>
          <cell r="F288" t="str">
            <v>RES</v>
          </cell>
          <cell r="I288" t="str">
            <v>Second Year</v>
          </cell>
        </row>
        <row r="289">
          <cell r="B289">
            <v>2011</v>
          </cell>
          <cell r="D289">
            <v>329743.89</v>
          </cell>
          <cell r="F289" t="str">
            <v>RES</v>
          </cell>
          <cell r="I289" t="str">
            <v>Second Year</v>
          </cell>
        </row>
        <row r="290">
          <cell r="B290">
            <v>2011</v>
          </cell>
          <cell r="D290">
            <v>9417</v>
          </cell>
          <cell r="F290" t="str">
            <v>RES</v>
          </cell>
          <cell r="I290" t="str">
            <v>Second Year</v>
          </cell>
        </row>
        <row r="291">
          <cell r="B291">
            <v>2011</v>
          </cell>
          <cell r="D291">
            <v>9417</v>
          </cell>
          <cell r="F291" t="str">
            <v>RES</v>
          </cell>
          <cell r="I291" t="str">
            <v>Second Year</v>
          </cell>
        </row>
        <row r="292">
          <cell r="B292">
            <v>2011</v>
          </cell>
          <cell r="D292">
            <v>216592.48</v>
          </cell>
          <cell r="F292" t="str">
            <v>RES</v>
          </cell>
          <cell r="I292" t="str">
            <v>Second Year</v>
          </cell>
        </row>
        <row r="293">
          <cell r="B293">
            <v>2011</v>
          </cell>
          <cell r="D293">
            <v>3303</v>
          </cell>
          <cell r="F293" t="str">
            <v>RES</v>
          </cell>
          <cell r="I293" t="str">
            <v>Second Year</v>
          </cell>
        </row>
        <row r="294">
          <cell r="B294">
            <v>2011</v>
          </cell>
          <cell r="D294">
            <v>3303</v>
          </cell>
          <cell r="F294" t="str">
            <v>RES</v>
          </cell>
          <cell r="I294" t="str">
            <v>Second Year</v>
          </cell>
        </row>
        <row r="295">
          <cell r="B295">
            <v>2011</v>
          </cell>
          <cell r="D295">
            <v>75967.41</v>
          </cell>
          <cell r="F295" t="str">
            <v>RES</v>
          </cell>
          <cell r="I295" t="str">
            <v>Second Year</v>
          </cell>
        </row>
        <row r="296">
          <cell r="B296">
            <v>2011</v>
          </cell>
          <cell r="D296">
            <v>9442.7099999999991</v>
          </cell>
          <cell r="F296" t="str">
            <v>RES</v>
          </cell>
          <cell r="I296" t="str">
            <v>Second Year</v>
          </cell>
        </row>
        <row r="297">
          <cell r="B297">
            <v>2011</v>
          </cell>
          <cell r="D297">
            <v>6190.34</v>
          </cell>
          <cell r="F297" t="str">
            <v>RES</v>
          </cell>
          <cell r="I297" t="str">
            <v>Second Year</v>
          </cell>
        </row>
        <row r="298">
          <cell r="B298">
            <v>2011</v>
          </cell>
          <cell r="D298">
            <v>10177.02</v>
          </cell>
          <cell r="F298" t="str">
            <v>RES</v>
          </cell>
          <cell r="I298" t="str">
            <v>Second Year</v>
          </cell>
        </row>
        <row r="299">
          <cell r="B299">
            <v>2011</v>
          </cell>
          <cell r="D299">
            <v>6684.8</v>
          </cell>
          <cell r="F299" t="str">
            <v>RES</v>
          </cell>
          <cell r="I299" t="str">
            <v>Second Year</v>
          </cell>
        </row>
        <row r="300">
          <cell r="B300">
            <v>2011</v>
          </cell>
          <cell r="D300">
            <v>2344.63</v>
          </cell>
          <cell r="F300" t="str">
            <v>RES</v>
          </cell>
          <cell r="I300" t="str">
            <v>Second Year</v>
          </cell>
        </row>
        <row r="301">
          <cell r="B301">
            <v>2011</v>
          </cell>
          <cell r="D301">
            <v>530315.29</v>
          </cell>
          <cell r="F301" t="str">
            <v>COMM</v>
          </cell>
          <cell r="I301" t="str">
            <v>Second Year</v>
          </cell>
        </row>
        <row r="302">
          <cell r="B302">
            <v>2011</v>
          </cell>
          <cell r="D302">
            <v>93685.57</v>
          </cell>
          <cell r="F302" t="str">
            <v>COMM</v>
          </cell>
          <cell r="I302" t="str">
            <v>Second Year</v>
          </cell>
        </row>
        <row r="303">
          <cell r="B303">
            <v>2011</v>
          </cell>
          <cell r="D303">
            <v>154020.51</v>
          </cell>
          <cell r="F303" t="str">
            <v>COMM</v>
          </cell>
          <cell r="I303" t="str">
            <v>Second Year</v>
          </cell>
        </row>
        <row r="304">
          <cell r="B304">
            <v>2011</v>
          </cell>
          <cell r="D304">
            <v>101168.8</v>
          </cell>
          <cell r="F304" t="str">
            <v>COMM</v>
          </cell>
          <cell r="I304" t="str">
            <v>Second Year</v>
          </cell>
        </row>
        <row r="305">
          <cell r="B305">
            <v>2011</v>
          </cell>
          <cell r="D305">
            <v>35483.919999999998</v>
          </cell>
          <cell r="F305" t="str">
            <v>COMM</v>
          </cell>
          <cell r="I305" t="str">
            <v>Second Year</v>
          </cell>
        </row>
        <row r="306">
          <cell r="B306">
            <v>2011</v>
          </cell>
          <cell r="D306">
            <v>228.55</v>
          </cell>
          <cell r="F306" t="str">
            <v>RES</v>
          </cell>
          <cell r="I306" t="str">
            <v>Second Year</v>
          </cell>
        </row>
        <row r="307">
          <cell r="B307">
            <v>2011</v>
          </cell>
          <cell r="D307">
            <v>7289.17</v>
          </cell>
          <cell r="F307" t="str">
            <v>RES</v>
          </cell>
          <cell r="I307" t="str">
            <v>Second Year</v>
          </cell>
        </row>
        <row r="308">
          <cell r="B308">
            <v>2011</v>
          </cell>
          <cell r="D308">
            <v>11983.51</v>
          </cell>
          <cell r="F308" t="str">
            <v>RES</v>
          </cell>
          <cell r="I308" t="str">
            <v>Second Year</v>
          </cell>
        </row>
        <row r="309">
          <cell r="B309">
            <v>2011</v>
          </cell>
          <cell r="D309">
            <v>7871.4</v>
          </cell>
          <cell r="F309" t="str">
            <v>RES</v>
          </cell>
          <cell r="I309" t="str">
            <v>Second Year</v>
          </cell>
        </row>
        <row r="310">
          <cell r="B310">
            <v>2011</v>
          </cell>
          <cell r="D310">
            <v>2760.82</v>
          </cell>
          <cell r="F310" t="str">
            <v>RES</v>
          </cell>
          <cell r="I310" t="str">
            <v>Second Year</v>
          </cell>
        </row>
        <row r="311">
          <cell r="B311">
            <v>2011</v>
          </cell>
          <cell r="D311">
            <v>239803.89</v>
          </cell>
          <cell r="F311" t="str">
            <v>COMM</v>
          </cell>
          <cell r="I311" t="str">
            <v>Second Year</v>
          </cell>
        </row>
        <row r="312">
          <cell r="B312">
            <v>2011</v>
          </cell>
          <cell r="D312">
            <v>157207.9</v>
          </cell>
          <cell r="F312" t="str">
            <v>COMM</v>
          </cell>
          <cell r="I312" t="str">
            <v>Second Year</v>
          </cell>
        </row>
        <row r="313">
          <cell r="B313">
            <v>2011</v>
          </cell>
          <cell r="D313">
            <v>258452.18</v>
          </cell>
          <cell r="F313" t="str">
            <v>COMM</v>
          </cell>
          <cell r="I313" t="str">
            <v>Second Year</v>
          </cell>
        </row>
        <row r="314">
          <cell r="B314">
            <v>2011</v>
          </cell>
          <cell r="D314">
            <v>169765.04</v>
          </cell>
          <cell r="F314" t="str">
            <v>COMM</v>
          </cell>
          <cell r="I314" t="str">
            <v>Second Year</v>
          </cell>
        </row>
        <row r="315">
          <cell r="B315">
            <v>2011</v>
          </cell>
          <cell r="D315">
            <v>59543.33</v>
          </cell>
          <cell r="F315" t="str">
            <v>COMM</v>
          </cell>
          <cell r="I315" t="str">
            <v>Second Year</v>
          </cell>
        </row>
        <row r="316">
          <cell r="B316">
            <v>2011</v>
          </cell>
          <cell r="D316">
            <v>320310.03000000003</v>
          </cell>
          <cell r="F316" t="str">
            <v>RES</v>
          </cell>
          <cell r="I316" t="str">
            <v>Second Year</v>
          </cell>
        </row>
        <row r="317">
          <cell r="B317">
            <v>2011</v>
          </cell>
          <cell r="D317">
            <v>209985.19</v>
          </cell>
          <cell r="F317" t="str">
            <v>RES</v>
          </cell>
          <cell r="I317" t="str">
            <v>Second Year</v>
          </cell>
        </row>
        <row r="318">
          <cell r="B318">
            <v>2011</v>
          </cell>
          <cell r="D318">
            <v>345218.86</v>
          </cell>
          <cell r="F318" t="str">
            <v>RES</v>
          </cell>
          <cell r="I318" t="str">
            <v>Second Year</v>
          </cell>
        </row>
        <row r="319">
          <cell r="B319">
            <v>2011</v>
          </cell>
          <cell r="D319">
            <v>226757.97</v>
          </cell>
          <cell r="F319" t="str">
            <v>RES</v>
          </cell>
          <cell r="I319" t="str">
            <v>Second Year</v>
          </cell>
        </row>
        <row r="320">
          <cell r="B320">
            <v>2011</v>
          </cell>
          <cell r="D320">
            <v>79533.02</v>
          </cell>
          <cell r="F320" t="str">
            <v>RES</v>
          </cell>
          <cell r="I320" t="str">
            <v>Second Year</v>
          </cell>
        </row>
        <row r="321">
          <cell r="B321">
            <v>2011</v>
          </cell>
          <cell r="D321">
            <v>10788.45</v>
          </cell>
          <cell r="F321" t="str">
            <v>MF</v>
          </cell>
          <cell r="I321" t="str">
            <v>Second Year</v>
          </cell>
        </row>
        <row r="322">
          <cell r="B322">
            <v>2011</v>
          </cell>
          <cell r="D322">
            <v>29777.4</v>
          </cell>
          <cell r="F322" t="str">
            <v>MF</v>
          </cell>
          <cell r="I322" t="str">
            <v>Second Year</v>
          </cell>
        </row>
        <row r="323">
          <cell r="B323">
            <v>2011</v>
          </cell>
          <cell r="D323">
            <v>48954.5</v>
          </cell>
          <cell r="F323" t="str">
            <v>MF</v>
          </cell>
          <cell r="I323" t="str">
            <v>Second Year</v>
          </cell>
        </row>
        <row r="324">
          <cell r="B324">
            <v>2011</v>
          </cell>
          <cell r="D324">
            <v>32155.9</v>
          </cell>
          <cell r="F324" t="str">
            <v>MF</v>
          </cell>
          <cell r="I324" t="str">
            <v>Second Year</v>
          </cell>
        </row>
        <row r="325">
          <cell r="B325">
            <v>2011</v>
          </cell>
          <cell r="D325">
            <v>11278.35</v>
          </cell>
          <cell r="F325" t="str">
            <v>MF</v>
          </cell>
          <cell r="I325" t="str">
            <v>Second Year</v>
          </cell>
        </row>
        <row r="326">
          <cell r="B326">
            <v>2011</v>
          </cell>
          <cell r="D326">
            <v>987</v>
          </cell>
          <cell r="F326" t="str">
            <v>RES</v>
          </cell>
          <cell r="I326" t="str">
            <v>Second Year</v>
          </cell>
        </row>
        <row r="327">
          <cell r="B327">
            <v>2011</v>
          </cell>
          <cell r="D327">
            <v>494</v>
          </cell>
          <cell r="F327" t="str">
            <v>RES</v>
          </cell>
          <cell r="I327" t="str">
            <v>Second Year</v>
          </cell>
        </row>
        <row r="328">
          <cell r="B328">
            <v>2011</v>
          </cell>
          <cell r="D328">
            <v>247</v>
          </cell>
          <cell r="F328" t="str">
            <v>RES</v>
          </cell>
          <cell r="I328" t="str">
            <v>Second Year</v>
          </cell>
        </row>
        <row r="329">
          <cell r="B329">
            <v>2011</v>
          </cell>
          <cell r="D329">
            <v>10598.18</v>
          </cell>
          <cell r="F329" t="str">
            <v>RES</v>
          </cell>
          <cell r="I329" t="str">
            <v>Second Year</v>
          </cell>
        </row>
        <row r="330">
          <cell r="B330">
            <v>2011</v>
          </cell>
          <cell r="D330">
            <v>2725</v>
          </cell>
          <cell r="F330" t="str">
            <v>RES</v>
          </cell>
          <cell r="I330" t="str">
            <v>Second Year</v>
          </cell>
        </row>
        <row r="331">
          <cell r="B331">
            <v>2011</v>
          </cell>
          <cell r="D331">
            <v>1363</v>
          </cell>
          <cell r="F331" t="str">
            <v>RES</v>
          </cell>
          <cell r="I331" t="str">
            <v>Second Year</v>
          </cell>
        </row>
        <row r="332">
          <cell r="B332">
            <v>2011</v>
          </cell>
          <cell r="D332">
            <v>681</v>
          </cell>
          <cell r="F332" t="str">
            <v>RES</v>
          </cell>
          <cell r="I332" t="str">
            <v>Second Year</v>
          </cell>
        </row>
        <row r="333">
          <cell r="B333">
            <v>2011</v>
          </cell>
          <cell r="D333">
            <v>29252.73</v>
          </cell>
          <cell r="F333" t="str">
            <v>RES</v>
          </cell>
          <cell r="I333" t="str">
            <v>Second Year</v>
          </cell>
        </row>
        <row r="334">
          <cell r="B334">
            <v>2011</v>
          </cell>
          <cell r="D334">
            <v>4480</v>
          </cell>
          <cell r="F334" t="str">
            <v>RES</v>
          </cell>
          <cell r="I334" t="str">
            <v>Second Year</v>
          </cell>
        </row>
        <row r="335">
          <cell r="B335">
            <v>2011</v>
          </cell>
          <cell r="D335">
            <v>2240</v>
          </cell>
          <cell r="F335" t="str">
            <v>RES</v>
          </cell>
          <cell r="I335" t="str">
            <v>Second Year</v>
          </cell>
        </row>
        <row r="336">
          <cell r="B336">
            <v>2011</v>
          </cell>
          <cell r="D336">
            <v>1120</v>
          </cell>
          <cell r="F336" t="str">
            <v>RES</v>
          </cell>
          <cell r="I336" t="str">
            <v>Second Year</v>
          </cell>
        </row>
        <row r="337">
          <cell r="B337">
            <v>2011</v>
          </cell>
          <cell r="D337">
            <v>48092.24</v>
          </cell>
          <cell r="F337" t="str">
            <v>RES</v>
          </cell>
          <cell r="I337" t="str">
            <v>Second Year</v>
          </cell>
        </row>
        <row r="338">
          <cell r="B338">
            <v>2011</v>
          </cell>
          <cell r="D338">
            <v>2943</v>
          </cell>
          <cell r="F338" t="str">
            <v>RES</v>
          </cell>
          <cell r="I338" t="str">
            <v>Second Year</v>
          </cell>
        </row>
        <row r="339">
          <cell r="B339">
            <v>2011</v>
          </cell>
          <cell r="D339">
            <v>1471</v>
          </cell>
          <cell r="F339" t="str">
            <v>RES</v>
          </cell>
          <cell r="I339" t="str">
            <v>Second Year</v>
          </cell>
        </row>
        <row r="340">
          <cell r="B340">
            <v>2011</v>
          </cell>
          <cell r="D340">
            <v>736</v>
          </cell>
          <cell r="F340" t="str">
            <v>RES</v>
          </cell>
          <cell r="I340" t="str">
            <v>Second Year</v>
          </cell>
        </row>
        <row r="341">
          <cell r="B341">
            <v>2011</v>
          </cell>
          <cell r="D341">
            <v>31589.25</v>
          </cell>
          <cell r="F341" t="str">
            <v>RES</v>
          </cell>
          <cell r="I341" t="str">
            <v>Second Year</v>
          </cell>
        </row>
        <row r="342">
          <cell r="B342">
            <v>2011</v>
          </cell>
          <cell r="D342">
            <v>1032</v>
          </cell>
          <cell r="F342" t="str">
            <v>RES</v>
          </cell>
          <cell r="I342" t="str">
            <v>Second Year</v>
          </cell>
        </row>
        <row r="343">
          <cell r="B343">
            <v>2011</v>
          </cell>
          <cell r="D343">
            <v>516</v>
          </cell>
          <cell r="F343" t="str">
            <v>RES</v>
          </cell>
          <cell r="I343" t="str">
            <v>Second Year</v>
          </cell>
        </row>
        <row r="344">
          <cell r="B344">
            <v>2011</v>
          </cell>
          <cell r="D344">
            <v>258</v>
          </cell>
          <cell r="F344" t="str">
            <v>RES</v>
          </cell>
          <cell r="I344" t="str">
            <v>Second Year</v>
          </cell>
        </row>
        <row r="345">
          <cell r="B345">
            <v>2011</v>
          </cell>
          <cell r="D345">
            <v>11079.91</v>
          </cell>
          <cell r="F345" t="str">
            <v>RES</v>
          </cell>
          <cell r="I345" t="str">
            <v>Second Year</v>
          </cell>
        </row>
        <row r="346">
          <cell r="B346">
            <v>2011</v>
          </cell>
          <cell r="D346">
            <v>170008</v>
          </cell>
          <cell r="F346" t="str">
            <v>IND</v>
          </cell>
          <cell r="I346" t="str">
            <v>Second Year</v>
          </cell>
        </row>
        <row r="347">
          <cell r="B347">
            <v>2011</v>
          </cell>
          <cell r="D347">
            <v>111452</v>
          </cell>
          <cell r="F347" t="str">
            <v>IND</v>
          </cell>
          <cell r="I347" t="str">
            <v>Second Year</v>
          </cell>
        </row>
        <row r="348">
          <cell r="B348">
            <v>2011</v>
          </cell>
          <cell r="D348">
            <v>183228</v>
          </cell>
          <cell r="F348" t="str">
            <v>IND</v>
          </cell>
          <cell r="I348" t="str">
            <v>Second Year</v>
          </cell>
        </row>
        <row r="349">
          <cell r="B349">
            <v>2011</v>
          </cell>
          <cell r="D349">
            <v>120354</v>
          </cell>
          <cell r="F349" t="str">
            <v>IND</v>
          </cell>
          <cell r="I349" t="str">
            <v>Second Year</v>
          </cell>
        </row>
        <row r="350">
          <cell r="B350">
            <v>2011</v>
          </cell>
          <cell r="D350">
            <v>42213</v>
          </cell>
          <cell r="F350" t="str">
            <v>IND</v>
          </cell>
          <cell r="I350" t="str">
            <v>Second Year</v>
          </cell>
        </row>
        <row r="351">
          <cell r="B351">
            <v>2011</v>
          </cell>
          <cell r="D351">
            <v>2856.44</v>
          </cell>
          <cell r="F351" t="str">
            <v>RES</v>
          </cell>
          <cell r="I351" t="str">
            <v>Second Year</v>
          </cell>
        </row>
        <row r="352">
          <cell r="B352">
            <v>2011</v>
          </cell>
          <cell r="D352">
            <v>91102.07</v>
          </cell>
          <cell r="F352" t="str">
            <v>RES</v>
          </cell>
          <cell r="I352" t="str">
            <v>Second Year</v>
          </cell>
        </row>
        <row r="353">
          <cell r="B353">
            <v>2011</v>
          </cell>
          <cell r="D353">
            <v>149773.19</v>
          </cell>
          <cell r="F353" t="str">
            <v>RES</v>
          </cell>
          <cell r="I353" t="str">
            <v>Second Year</v>
          </cell>
        </row>
        <row r="354">
          <cell r="B354">
            <v>2011</v>
          </cell>
          <cell r="D354">
            <v>98378.94</v>
          </cell>
          <cell r="F354" t="str">
            <v>RES</v>
          </cell>
          <cell r="I354" t="str">
            <v>Second Year</v>
          </cell>
        </row>
        <row r="355">
          <cell r="B355">
            <v>2011</v>
          </cell>
          <cell r="D355">
            <v>34505.4</v>
          </cell>
          <cell r="F355" t="str">
            <v>RES</v>
          </cell>
          <cell r="I355" t="str">
            <v>Second Year</v>
          </cell>
        </row>
        <row r="356">
          <cell r="B356">
            <v>2011</v>
          </cell>
          <cell r="D356">
            <v>54058.879999999997</v>
          </cell>
          <cell r="F356" t="str">
            <v>RES</v>
          </cell>
          <cell r="I356" t="str">
            <v>Second Year</v>
          </cell>
        </row>
        <row r="357">
          <cell r="B357">
            <v>2011</v>
          </cell>
          <cell r="D357">
            <v>35439.300000000003</v>
          </cell>
          <cell r="F357" t="str">
            <v>RES</v>
          </cell>
          <cell r="I357" t="str">
            <v>Second Year</v>
          </cell>
        </row>
        <row r="358">
          <cell r="B358">
            <v>2011</v>
          </cell>
          <cell r="D358">
            <v>58262.75</v>
          </cell>
          <cell r="F358" t="str">
            <v>RES</v>
          </cell>
          <cell r="I358" t="str">
            <v>Second Year</v>
          </cell>
        </row>
        <row r="359">
          <cell r="B359">
            <v>2011</v>
          </cell>
          <cell r="D359">
            <v>38270.050000000003</v>
          </cell>
          <cell r="F359" t="str">
            <v>RES</v>
          </cell>
          <cell r="I359" t="str">
            <v>Second Year</v>
          </cell>
        </row>
        <row r="360">
          <cell r="B360">
            <v>2011</v>
          </cell>
          <cell r="D360">
            <v>13422.83</v>
          </cell>
          <cell r="F360" t="str">
            <v>RES</v>
          </cell>
          <cell r="I360" t="str">
            <v>Second Year</v>
          </cell>
        </row>
        <row r="361">
          <cell r="B361">
            <v>2011</v>
          </cell>
          <cell r="D361">
            <v>99340.38</v>
          </cell>
          <cell r="F361" t="str">
            <v>RES</v>
          </cell>
          <cell r="I361" t="str">
            <v>Second Year</v>
          </cell>
        </row>
        <row r="362">
          <cell r="B362">
            <v>2011</v>
          </cell>
          <cell r="D362">
            <v>65124.43</v>
          </cell>
          <cell r="F362" t="str">
            <v>RES</v>
          </cell>
          <cell r="I362" t="str">
            <v>Second Year</v>
          </cell>
        </row>
        <row r="363">
          <cell r="B363">
            <v>2011</v>
          </cell>
          <cell r="D363">
            <v>107065.56</v>
          </cell>
          <cell r="F363" t="str">
            <v>RES</v>
          </cell>
          <cell r="I363" t="str">
            <v>Second Year</v>
          </cell>
        </row>
        <row r="364">
          <cell r="B364">
            <v>2011</v>
          </cell>
          <cell r="D364">
            <v>70326.31</v>
          </cell>
          <cell r="F364" t="str">
            <v>RES</v>
          </cell>
          <cell r="I364" t="str">
            <v>Second Year</v>
          </cell>
        </row>
        <row r="365">
          <cell r="B365">
            <v>2011</v>
          </cell>
          <cell r="D365">
            <v>24666.23</v>
          </cell>
          <cell r="F365" t="str">
            <v>RES</v>
          </cell>
          <cell r="I365" t="str">
            <v>Second Year</v>
          </cell>
        </row>
        <row r="366">
          <cell r="B366">
            <v>2011</v>
          </cell>
          <cell r="D366">
            <v>76603.67</v>
          </cell>
          <cell r="F366" t="str">
            <v>RES</v>
          </cell>
          <cell r="I366" t="str">
            <v>Second Year</v>
          </cell>
        </row>
        <row r="367">
          <cell r="B367">
            <v>2011</v>
          </cell>
          <cell r="D367">
            <v>50218.96</v>
          </cell>
          <cell r="F367" t="str">
            <v>RES</v>
          </cell>
          <cell r="I367" t="str">
            <v>Second Year</v>
          </cell>
        </row>
        <row r="368">
          <cell r="B368">
            <v>2011</v>
          </cell>
          <cell r="D368">
            <v>82560.73</v>
          </cell>
          <cell r="F368" t="str">
            <v>RES</v>
          </cell>
          <cell r="I368" t="str">
            <v>Second Year</v>
          </cell>
        </row>
        <row r="369">
          <cell r="B369">
            <v>2011</v>
          </cell>
          <cell r="D369">
            <v>54230.25</v>
          </cell>
          <cell r="F369" t="str">
            <v>RES</v>
          </cell>
          <cell r="I369" t="str">
            <v>Second Year</v>
          </cell>
        </row>
        <row r="370">
          <cell r="B370">
            <v>2011</v>
          </cell>
          <cell r="D370">
            <v>19020.7</v>
          </cell>
          <cell r="F370" t="str">
            <v>RES</v>
          </cell>
          <cell r="I370" t="str">
            <v>Second Year</v>
          </cell>
        </row>
        <row r="371">
          <cell r="B371">
            <v>2011</v>
          </cell>
          <cell r="D371">
            <v>173167.53</v>
          </cell>
          <cell r="F371" t="str">
            <v>RES</v>
          </cell>
          <cell r="I371" t="str">
            <v>Second Year</v>
          </cell>
        </row>
        <row r="372">
          <cell r="B372">
            <v>2011</v>
          </cell>
          <cell r="D372">
            <v>113523.19</v>
          </cell>
          <cell r="F372" t="str">
            <v>RES</v>
          </cell>
          <cell r="I372" t="str">
            <v>Second Year</v>
          </cell>
        </row>
        <row r="373">
          <cell r="B373">
            <v>2011</v>
          </cell>
          <cell r="D373">
            <v>186633.86</v>
          </cell>
          <cell r="F373" t="str">
            <v>RES</v>
          </cell>
          <cell r="I373" t="str">
            <v>Second Year</v>
          </cell>
        </row>
        <row r="374">
          <cell r="B374">
            <v>2011</v>
          </cell>
          <cell r="D374">
            <v>122590.97</v>
          </cell>
          <cell r="F374" t="str">
            <v>RES</v>
          </cell>
          <cell r="I374" t="str">
            <v>Second Year</v>
          </cell>
        </row>
        <row r="375">
          <cell r="B375">
            <v>2011</v>
          </cell>
          <cell r="D375">
            <v>42997.52</v>
          </cell>
          <cell r="F375" t="str">
            <v>RES</v>
          </cell>
          <cell r="I375" t="str">
            <v>Second Year</v>
          </cell>
        </row>
        <row r="376">
          <cell r="B376">
            <v>2011</v>
          </cell>
          <cell r="D376">
            <v>6161</v>
          </cell>
          <cell r="F376" t="str">
            <v>RES</v>
          </cell>
          <cell r="I376" t="str">
            <v>Second Year</v>
          </cell>
        </row>
        <row r="377">
          <cell r="B377">
            <v>2011</v>
          </cell>
          <cell r="D377">
            <v>29265</v>
          </cell>
          <cell r="F377" t="str">
            <v>RES</v>
          </cell>
          <cell r="I377" t="str">
            <v>Second Year</v>
          </cell>
        </row>
        <row r="378">
          <cell r="B378">
            <v>2011</v>
          </cell>
          <cell r="D378">
            <v>119029.69</v>
          </cell>
          <cell r="F378" t="str">
            <v>RES</v>
          </cell>
          <cell r="I378" t="str">
            <v>Second Year</v>
          </cell>
        </row>
        <row r="379">
          <cell r="B379">
            <v>2011</v>
          </cell>
          <cell r="D379">
            <v>1088</v>
          </cell>
          <cell r="F379" t="str">
            <v>RES</v>
          </cell>
          <cell r="I379" t="str">
            <v>Second Year</v>
          </cell>
        </row>
        <row r="380">
          <cell r="B380">
            <v>2011</v>
          </cell>
          <cell r="D380">
            <v>5170</v>
          </cell>
          <cell r="F380" t="str">
            <v>RES</v>
          </cell>
          <cell r="I380" t="str">
            <v>Second Year</v>
          </cell>
        </row>
        <row r="381">
          <cell r="B381">
            <v>2011</v>
          </cell>
          <cell r="D381">
            <v>21028.16</v>
          </cell>
          <cell r="F381" t="str">
            <v>RES</v>
          </cell>
          <cell r="I381" t="str">
            <v>Second Year</v>
          </cell>
        </row>
        <row r="382">
          <cell r="B382">
            <v>2011</v>
          </cell>
          <cell r="D382">
            <v>1789</v>
          </cell>
          <cell r="F382" t="str">
            <v>RES</v>
          </cell>
          <cell r="I382" t="str">
            <v>Second Year</v>
          </cell>
        </row>
        <row r="383">
          <cell r="B383">
            <v>2011</v>
          </cell>
          <cell r="D383">
            <v>8500</v>
          </cell>
          <cell r="F383" t="str">
            <v>RES</v>
          </cell>
          <cell r="I383" t="str">
            <v>Second Year</v>
          </cell>
        </row>
        <row r="384">
          <cell r="B384">
            <v>2011</v>
          </cell>
          <cell r="D384">
            <v>34569.870000000003</v>
          </cell>
          <cell r="F384" t="str">
            <v>RES</v>
          </cell>
          <cell r="I384" t="str">
            <v>Second Year</v>
          </cell>
        </row>
        <row r="385">
          <cell r="B385">
            <v>2011</v>
          </cell>
          <cell r="D385">
            <v>1175</v>
          </cell>
          <cell r="F385" t="str">
            <v>RES</v>
          </cell>
          <cell r="I385" t="str">
            <v>Second Year</v>
          </cell>
        </row>
        <row r="386">
          <cell r="B386">
            <v>2011</v>
          </cell>
          <cell r="D386">
            <v>5583</v>
          </cell>
          <cell r="F386" t="str">
            <v>RES</v>
          </cell>
          <cell r="I386" t="str">
            <v>Second Year</v>
          </cell>
        </row>
        <row r="387">
          <cell r="B387">
            <v>2011</v>
          </cell>
          <cell r="D387">
            <v>22707.68</v>
          </cell>
          <cell r="F387" t="str">
            <v>RES</v>
          </cell>
          <cell r="I387" t="str">
            <v>Second Year</v>
          </cell>
        </row>
        <row r="388">
          <cell r="B388">
            <v>2011</v>
          </cell>
          <cell r="D388">
            <v>412</v>
          </cell>
          <cell r="F388" t="str">
            <v>RES</v>
          </cell>
          <cell r="I388" t="str">
            <v>Second Year</v>
          </cell>
        </row>
        <row r="389">
          <cell r="B389">
            <v>2011</v>
          </cell>
          <cell r="D389">
            <v>1958</v>
          </cell>
          <cell r="F389" t="str">
            <v>RES</v>
          </cell>
          <cell r="I389" t="str">
            <v>Second Year</v>
          </cell>
        </row>
        <row r="390">
          <cell r="B390">
            <v>2011</v>
          </cell>
          <cell r="D390">
            <v>7964.78</v>
          </cell>
          <cell r="F390" t="str">
            <v>RES</v>
          </cell>
          <cell r="I390" t="str">
            <v>Second Year</v>
          </cell>
        </row>
        <row r="391">
          <cell r="B391">
            <v>2011</v>
          </cell>
          <cell r="D391">
            <v>482359.48</v>
          </cell>
          <cell r="F391" t="str">
            <v>RES</v>
          </cell>
          <cell r="I391" t="str">
            <v>Second Year</v>
          </cell>
        </row>
        <row r="392">
          <cell r="B392">
            <v>2011</v>
          </cell>
          <cell r="D392">
            <v>85213.69</v>
          </cell>
          <cell r="F392" t="str">
            <v>RES</v>
          </cell>
          <cell r="I392" t="str">
            <v>Second Year</v>
          </cell>
        </row>
        <row r="393">
          <cell r="B393">
            <v>2011</v>
          </cell>
          <cell r="D393">
            <v>140092.60999999999</v>
          </cell>
          <cell r="F393" t="str">
            <v>RES</v>
          </cell>
          <cell r="I393" t="str">
            <v>Second Year</v>
          </cell>
        </row>
        <row r="394">
          <cell r="B394">
            <v>2011</v>
          </cell>
          <cell r="D394">
            <v>92020.22</v>
          </cell>
          <cell r="F394" t="str">
            <v>RES</v>
          </cell>
          <cell r="I394" t="str">
            <v>Second Year</v>
          </cell>
        </row>
        <row r="395">
          <cell r="B395">
            <v>2011</v>
          </cell>
          <cell r="D395">
            <v>32275.15</v>
          </cell>
          <cell r="F395" t="str">
            <v>RES</v>
          </cell>
          <cell r="I395" t="str">
            <v>Second Year</v>
          </cell>
        </row>
        <row r="396">
          <cell r="B396">
            <v>2011</v>
          </cell>
          <cell r="D396">
            <v>599257.69999999995</v>
          </cell>
          <cell r="F396" t="str">
            <v>RES</v>
          </cell>
          <cell r="I396" t="str">
            <v>Second Year</v>
          </cell>
        </row>
        <row r="397">
          <cell r="B397">
            <v>2011</v>
          </cell>
          <cell r="D397">
            <v>105864.95</v>
          </cell>
          <cell r="F397" t="str">
            <v>RES</v>
          </cell>
          <cell r="I397" t="str">
            <v>Second Year</v>
          </cell>
        </row>
        <row r="398">
          <cell r="B398">
            <v>2011</v>
          </cell>
          <cell r="D398">
            <v>174043.59</v>
          </cell>
          <cell r="F398" t="str">
            <v>RES</v>
          </cell>
          <cell r="I398" t="str">
            <v>Second Year</v>
          </cell>
        </row>
        <row r="399">
          <cell r="B399">
            <v>2011</v>
          </cell>
          <cell r="D399">
            <v>114321.02</v>
          </cell>
          <cell r="F399" t="str">
            <v>RES</v>
          </cell>
          <cell r="I399" t="str">
            <v>Second Year</v>
          </cell>
        </row>
        <row r="400">
          <cell r="B400">
            <v>2011</v>
          </cell>
          <cell r="D400">
            <v>40096.92</v>
          </cell>
          <cell r="F400" t="str">
            <v>RES</v>
          </cell>
          <cell r="I400" t="str">
            <v>Second Year</v>
          </cell>
        </row>
        <row r="401">
          <cell r="B401">
            <v>2011</v>
          </cell>
          <cell r="D401">
            <v>932716.76</v>
          </cell>
          <cell r="F401" t="str">
            <v>RES</v>
          </cell>
          <cell r="I401" t="str">
            <v>Second Year</v>
          </cell>
        </row>
        <row r="402">
          <cell r="B402">
            <v>2011</v>
          </cell>
          <cell r="D402">
            <v>164773.87</v>
          </cell>
          <cell r="F402" t="str">
            <v>RES</v>
          </cell>
          <cell r="I402" t="str">
            <v>Second Year</v>
          </cell>
        </row>
        <row r="403">
          <cell r="B403">
            <v>2011</v>
          </cell>
          <cell r="D403">
            <v>270890.76</v>
          </cell>
          <cell r="F403" t="str">
            <v>RES</v>
          </cell>
          <cell r="I403" t="str">
            <v>Second Year</v>
          </cell>
        </row>
        <row r="404">
          <cell r="B404">
            <v>2011</v>
          </cell>
          <cell r="D404">
            <v>177935.35</v>
          </cell>
          <cell r="F404" t="str">
            <v>RES</v>
          </cell>
          <cell r="I404" t="str">
            <v>Second Year</v>
          </cell>
        </row>
        <row r="405">
          <cell r="B405">
            <v>2011</v>
          </cell>
          <cell r="D405">
            <v>62408.99</v>
          </cell>
          <cell r="F405" t="str">
            <v>RES</v>
          </cell>
          <cell r="I405" t="str">
            <v>Second Year</v>
          </cell>
        </row>
        <row r="406">
          <cell r="B406">
            <v>2011</v>
          </cell>
          <cell r="D406">
            <v>291035.07</v>
          </cell>
          <cell r="F406" t="str">
            <v>COMM</v>
          </cell>
          <cell r="I406" t="str">
            <v>Second Year</v>
          </cell>
        </row>
        <row r="407">
          <cell r="B407">
            <v>2011</v>
          </cell>
          <cell r="D407">
            <v>190793.45</v>
          </cell>
          <cell r="F407" t="str">
            <v>COMM</v>
          </cell>
          <cell r="I407" t="str">
            <v>Second Year</v>
          </cell>
        </row>
        <row r="408">
          <cell r="B408">
            <v>2011</v>
          </cell>
          <cell r="D408">
            <v>313667.34000000003</v>
          </cell>
          <cell r="F408" t="str">
            <v>COMM</v>
          </cell>
          <cell r="I408" t="str">
            <v>Second Year</v>
          </cell>
        </row>
        <row r="409">
          <cell r="B409">
            <v>2011</v>
          </cell>
          <cell r="D409">
            <v>206033.27</v>
          </cell>
          <cell r="F409" t="str">
            <v>COMM</v>
          </cell>
          <cell r="I409" t="str">
            <v>Second Year</v>
          </cell>
        </row>
        <row r="410">
          <cell r="B410">
            <v>2011</v>
          </cell>
          <cell r="D410">
            <v>72264.039999999994</v>
          </cell>
          <cell r="F410" t="str">
            <v>COMM</v>
          </cell>
          <cell r="I410" t="str">
            <v>Second Year</v>
          </cell>
        </row>
        <row r="411">
          <cell r="B411">
            <v>2011</v>
          </cell>
          <cell r="D411">
            <v>80263.759999999995</v>
          </cell>
          <cell r="F411" t="str">
            <v>COMM</v>
          </cell>
          <cell r="I411" t="str">
            <v>Second Year</v>
          </cell>
        </row>
        <row r="412">
          <cell r="B412">
            <v>2011</v>
          </cell>
          <cell r="D412">
            <v>368479.65</v>
          </cell>
          <cell r="F412" t="str">
            <v>COMM</v>
          </cell>
          <cell r="I412" t="str">
            <v>Second Year</v>
          </cell>
        </row>
        <row r="413">
          <cell r="B413">
            <v>2011</v>
          </cell>
          <cell r="D413">
            <v>605844.25</v>
          </cell>
          <cell r="F413" t="str">
            <v>COMM</v>
          </cell>
          <cell r="I413" t="str">
            <v>Second Year</v>
          </cell>
        </row>
        <row r="414">
          <cell r="B414">
            <v>2011</v>
          </cell>
          <cell r="D414">
            <v>397914.09</v>
          </cell>
          <cell r="F414" t="str">
            <v>COMM</v>
          </cell>
          <cell r="I414" t="str">
            <v>Second Year</v>
          </cell>
        </row>
        <row r="415">
          <cell r="B415">
            <v>2011</v>
          </cell>
          <cell r="D415">
            <v>139571.96</v>
          </cell>
          <cell r="F415" t="str">
            <v>COMM</v>
          </cell>
          <cell r="I415" t="str">
            <v>Second Year</v>
          </cell>
        </row>
        <row r="416">
          <cell r="B416">
            <v>2011</v>
          </cell>
          <cell r="D416">
            <v>30262.43</v>
          </cell>
          <cell r="F416" t="str">
            <v>COMM</v>
          </cell>
          <cell r="I416" t="str">
            <v>Second Year</v>
          </cell>
        </row>
        <row r="417">
          <cell r="B417">
            <v>2011</v>
          </cell>
          <cell r="D417">
            <v>138930.54999999999</v>
          </cell>
          <cell r="F417" t="str">
            <v>COMM</v>
          </cell>
          <cell r="I417" t="str">
            <v>Second Year</v>
          </cell>
        </row>
        <row r="418">
          <cell r="B418">
            <v>2011</v>
          </cell>
          <cell r="D418">
            <v>228425.84</v>
          </cell>
          <cell r="F418" t="str">
            <v>COMM</v>
          </cell>
          <cell r="I418" t="str">
            <v>Second Year</v>
          </cell>
        </row>
        <row r="419">
          <cell r="B419">
            <v>2011</v>
          </cell>
          <cell r="D419">
            <v>150028.43</v>
          </cell>
          <cell r="F419" t="str">
            <v>COMM</v>
          </cell>
          <cell r="I419" t="str">
            <v>Second Year</v>
          </cell>
        </row>
        <row r="420">
          <cell r="B420">
            <v>2011</v>
          </cell>
          <cell r="D420">
            <v>52623.83</v>
          </cell>
          <cell r="F420" t="str">
            <v>COMM</v>
          </cell>
          <cell r="I420" t="str">
            <v>Second Year</v>
          </cell>
        </row>
        <row r="421">
          <cell r="B421">
            <v>2011</v>
          </cell>
          <cell r="D421">
            <v>113164.02</v>
          </cell>
          <cell r="F421" t="str">
            <v>MF</v>
          </cell>
          <cell r="I421" t="str">
            <v>Second Year</v>
          </cell>
        </row>
        <row r="422">
          <cell r="B422">
            <v>2011</v>
          </cell>
          <cell r="D422">
            <v>200478.03</v>
          </cell>
          <cell r="F422" t="str">
            <v>MF</v>
          </cell>
          <cell r="I422" t="str">
            <v>Second Year</v>
          </cell>
        </row>
        <row r="423">
          <cell r="B423">
            <v>2011</v>
          </cell>
          <cell r="D423">
            <v>329620.53000000003</v>
          </cell>
          <cell r="F423" t="str">
            <v>MF</v>
          </cell>
          <cell r="I423" t="str">
            <v>Second Year</v>
          </cell>
        </row>
        <row r="424">
          <cell r="B424">
            <v>2011</v>
          </cell>
          <cell r="D424">
            <v>216492.37</v>
          </cell>
          <cell r="F424" t="str">
            <v>MF</v>
          </cell>
          <cell r="I424" t="str">
            <v>Second Year</v>
          </cell>
        </row>
        <row r="425">
          <cell r="B425">
            <v>2011</v>
          </cell>
          <cell r="D425">
            <v>75936.649999999994</v>
          </cell>
          <cell r="F425" t="str">
            <v>MF</v>
          </cell>
          <cell r="I425" t="str">
            <v>Second Year</v>
          </cell>
        </row>
        <row r="426">
          <cell r="B426">
            <v>2011</v>
          </cell>
          <cell r="D426">
            <v>20093.22</v>
          </cell>
          <cell r="F426" t="str">
            <v>RES</v>
          </cell>
          <cell r="I426" t="str">
            <v>Second Year</v>
          </cell>
        </row>
        <row r="427">
          <cell r="B427">
            <v>2011</v>
          </cell>
          <cell r="D427">
            <v>35596.550000000003</v>
          </cell>
          <cell r="F427" t="str">
            <v>RES</v>
          </cell>
          <cell r="I427" t="str">
            <v>Second Year</v>
          </cell>
        </row>
        <row r="428">
          <cell r="B428">
            <v>2011</v>
          </cell>
          <cell r="D428">
            <v>58526.879999999997</v>
          </cell>
          <cell r="F428" t="str">
            <v>RES</v>
          </cell>
          <cell r="I428" t="str">
            <v>Second Year</v>
          </cell>
        </row>
        <row r="429">
          <cell r="B429">
            <v>2011</v>
          </cell>
          <cell r="D429">
            <v>38440.03</v>
          </cell>
          <cell r="F429" t="str">
            <v>RES</v>
          </cell>
          <cell r="I429" t="str">
            <v>Second Year</v>
          </cell>
        </row>
        <row r="430">
          <cell r="B430">
            <v>2011</v>
          </cell>
          <cell r="D430">
            <v>13483.19</v>
          </cell>
          <cell r="F430" t="str">
            <v>RES</v>
          </cell>
          <cell r="I430" t="str">
            <v>Second Year</v>
          </cell>
        </row>
        <row r="431">
          <cell r="B431">
            <v>2011</v>
          </cell>
          <cell r="D431">
            <v>30668.02</v>
          </cell>
          <cell r="F431" t="str">
            <v>RES</v>
          </cell>
          <cell r="I431" t="str">
            <v>Second Year</v>
          </cell>
        </row>
        <row r="432">
          <cell r="B432">
            <v>2011</v>
          </cell>
          <cell r="D432">
            <v>-30668.02</v>
          </cell>
          <cell r="F432" t="str">
            <v>RES</v>
          </cell>
          <cell r="I432" t="str">
            <v>Second Year</v>
          </cell>
        </row>
        <row r="433">
          <cell r="B433">
            <v>2011</v>
          </cell>
          <cell r="D433">
            <v>140792.57999999999</v>
          </cell>
          <cell r="F433" t="str">
            <v>RES</v>
          </cell>
          <cell r="I433" t="str">
            <v>Second Year</v>
          </cell>
        </row>
        <row r="434">
          <cell r="B434">
            <v>2011</v>
          </cell>
          <cell r="D434">
            <v>-140792.57999999999</v>
          </cell>
          <cell r="F434" t="str">
            <v>RES</v>
          </cell>
          <cell r="I434" t="str">
            <v>Second Year</v>
          </cell>
        </row>
        <row r="435">
          <cell r="B435">
            <v>2011</v>
          </cell>
          <cell r="D435">
            <v>139316.37</v>
          </cell>
          <cell r="F435" t="str">
            <v>RES</v>
          </cell>
          <cell r="I435" t="str">
            <v>Second Year</v>
          </cell>
        </row>
        <row r="436">
          <cell r="B436">
            <v>2011</v>
          </cell>
          <cell r="D436">
            <v>231487.33</v>
          </cell>
          <cell r="F436" t="str">
            <v>RES</v>
          </cell>
          <cell r="I436" t="str">
            <v>Second Year</v>
          </cell>
        </row>
        <row r="437">
          <cell r="B437">
            <v>2011</v>
          </cell>
          <cell r="D437">
            <v>-231487.33</v>
          </cell>
          <cell r="F437" t="str">
            <v>RES</v>
          </cell>
          <cell r="I437" t="str">
            <v>Second Year</v>
          </cell>
        </row>
        <row r="438">
          <cell r="B438">
            <v>2011</v>
          </cell>
          <cell r="D438">
            <v>229060.21</v>
          </cell>
          <cell r="F438" t="str">
            <v>RES</v>
          </cell>
          <cell r="I438" t="str">
            <v>Second Year</v>
          </cell>
        </row>
        <row r="439">
          <cell r="B439">
            <v>2011</v>
          </cell>
          <cell r="D439">
            <v>152039.20000000001</v>
          </cell>
          <cell r="F439" t="str">
            <v>RES</v>
          </cell>
          <cell r="I439" t="str">
            <v>Second Year</v>
          </cell>
        </row>
        <row r="440">
          <cell r="B440">
            <v>2011</v>
          </cell>
          <cell r="D440">
            <v>-152039.20000000001</v>
          </cell>
          <cell r="F440" t="str">
            <v>RES</v>
          </cell>
          <cell r="I440" t="str">
            <v>Second Year</v>
          </cell>
        </row>
        <row r="441">
          <cell r="B441">
            <v>2011</v>
          </cell>
          <cell r="D441">
            <v>150445.07999999999</v>
          </cell>
          <cell r="F441" t="str">
            <v>RES</v>
          </cell>
          <cell r="I441" t="str">
            <v>Second Year</v>
          </cell>
        </row>
        <row r="442">
          <cell r="B442">
            <v>2011</v>
          </cell>
          <cell r="D442">
            <v>53329.120000000003</v>
          </cell>
          <cell r="F442" t="str">
            <v>RES</v>
          </cell>
          <cell r="I442" t="str">
            <v>Second Year</v>
          </cell>
        </row>
        <row r="443">
          <cell r="B443">
            <v>2011</v>
          </cell>
          <cell r="D443">
            <v>-53329.120000000003</v>
          </cell>
          <cell r="F443" t="str">
            <v>RES</v>
          </cell>
          <cell r="I443" t="str">
            <v>Second Year</v>
          </cell>
        </row>
        <row r="444">
          <cell r="B444">
            <v>2011</v>
          </cell>
          <cell r="D444">
            <v>52769.97</v>
          </cell>
          <cell r="F444" t="str">
            <v>RES</v>
          </cell>
          <cell r="I444" t="str">
            <v>Second Year</v>
          </cell>
        </row>
        <row r="445">
          <cell r="B445">
            <v>2011</v>
          </cell>
          <cell r="D445">
            <v>101714.07</v>
          </cell>
          <cell r="F445" t="str">
            <v>CASH PREPAYMENT</v>
          </cell>
          <cell r="I445" t="str">
            <v>Second Year</v>
          </cell>
        </row>
        <row r="446">
          <cell r="B446">
            <v>2011</v>
          </cell>
          <cell r="D446">
            <v>33097.08</v>
          </cell>
          <cell r="F446" t="str">
            <v>CASH PREPAYMENT</v>
          </cell>
          <cell r="I446" t="str">
            <v>Second Year</v>
          </cell>
        </row>
        <row r="447">
          <cell r="B447">
            <v>2011</v>
          </cell>
          <cell r="D447">
            <v>54417.31</v>
          </cell>
          <cell r="F447" t="str">
            <v>CASH PREPAYMENT</v>
          </cell>
          <cell r="I447" t="str">
            <v>Second Year</v>
          </cell>
        </row>
        <row r="448">
          <cell r="B448">
            <v>2011</v>
          </cell>
          <cell r="D448">
            <v>35740.9</v>
          </cell>
          <cell r="F448" t="str">
            <v>CASH PREPAYMENT</v>
          </cell>
          <cell r="I448" t="str">
            <v>Second Year</v>
          </cell>
        </row>
        <row r="449">
          <cell r="B449">
            <v>2011</v>
          </cell>
          <cell r="D449">
            <v>12536.44</v>
          </cell>
          <cell r="F449" t="str">
            <v>CASH PREPAYMENT</v>
          </cell>
          <cell r="I449" t="str">
            <v>Second Year</v>
          </cell>
        </row>
        <row r="450">
          <cell r="B450">
            <v>2011</v>
          </cell>
          <cell r="D450">
            <v>428.92</v>
          </cell>
          <cell r="F450" t="str">
            <v>CASH PREPAYMENT</v>
          </cell>
          <cell r="I450" t="str">
            <v>Second Year</v>
          </cell>
        </row>
        <row r="451">
          <cell r="B451">
            <v>2011</v>
          </cell>
          <cell r="D451">
            <v>22914.65</v>
          </cell>
          <cell r="F451" t="str">
            <v>CASH PREPAYMENT</v>
          </cell>
          <cell r="I451" t="str">
            <v>Second Year</v>
          </cell>
        </row>
        <row r="452">
          <cell r="B452">
            <v>2011</v>
          </cell>
          <cell r="D452">
            <v>37675.65</v>
          </cell>
          <cell r="F452" t="str">
            <v>CASH PREPAYMENT</v>
          </cell>
          <cell r="I452" t="str">
            <v>Second Year</v>
          </cell>
        </row>
        <row r="453">
          <cell r="B453">
            <v>2011</v>
          </cell>
          <cell r="D453">
            <v>24745.09</v>
          </cell>
          <cell r="F453" t="str">
            <v>CASH PREPAYMENT</v>
          </cell>
          <cell r="I453" t="str">
            <v>Second Year</v>
          </cell>
        </row>
        <row r="454">
          <cell r="B454">
            <v>2011</v>
          </cell>
          <cell r="D454">
            <v>8679.56</v>
          </cell>
          <cell r="F454" t="str">
            <v>CASH PREPAYMENT</v>
          </cell>
          <cell r="I454" t="str">
            <v>Second Year</v>
          </cell>
        </row>
        <row r="455">
          <cell r="B455">
            <v>2011</v>
          </cell>
          <cell r="D455">
            <v>203428.14</v>
          </cell>
          <cell r="F455" t="str">
            <v>CASH PREPAYMENT</v>
          </cell>
          <cell r="I455" t="str">
            <v>Second Year</v>
          </cell>
        </row>
        <row r="456">
          <cell r="B456">
            <v>2011</v>
          </cell>
          <cell r="D456">
            <v>66194.149999999994</v>
          </cell>
          <cell r="F456" t="str">
            <v>CASH PREPAYMENT</v>
          </cell>
          <cell r="I456" t="str">
            <v>Second Year</v>
          </cell>
        </row>
        <row r="457">
          <cell r="B457">
            <v>2011</v>
          </cell>
          <cell r="D457">
            <v>108834.63</v>
          </cell>
          <cell r="F457" t="str">
            <v>CASH PREPAYMENT</v>
          </cell>
          <cell r="I457" t="str">
            <v>Second Year</v>
          </cell>
        </row>
        <row r="458">
          <cell r="B458">
            <v>2011</v>
          </cell>
          <cell r="D458">
            <v>71481.789999999994</v>
          </cell>
          <cell r="F458" t="str">
            <v>CASH PREPAYMENT</v>
          </cell>
          <cell r="I458" t="str">
            <v>Second Year</v>
          </cell>
        </row>
        <row r="459">
          <cell r="B459">
            <v>2011</v>
          </cell>
          <cell r="D459">
            <v>25072.880000000001</v>
          </cell>
          <cell r="F459" t="str">
            <v>CASH PREPAYMENT</v>
          </cell>
          <cell r="I459" t="str">
            <v>Second Year</v>
          </cell>
        </row>
        <row r="460">
          <cell r="B460">
            <v>2011</v>
          </cell>
          <cell r="D460">
            <v>47131.85</v>
          </cell>
          <cell r="F460" t="str">
            <v>CASH PREPAYMENT</v>
          </cell>
          <cell r="I460" t="str">
            <v>Second Year</v>
          </cell>
        </row>
        <row r="461">
          <cell r="B461">
            <v>2011</v>
          </cell>
          <cell r="D461">
            <v>130089.49</v>
          </cell>
          <cell r="F461" t="str">
            <v>CASH PREPAYMENT</v>
          </cell>
          <cell r="I461" t="str">
            <v>Second Year</v>
          </cell>
        </row>
        <row r="462">
          <cell r="B462">
            <v>2011</v>
          </cell>
          <cell r="D462">
            <v>213869.11</v>
          </cell>
          <cell r="F462" t="str">
            <v>CASH PREPAYMENT</v>
          </cell>
          <cell r="I462" t="str">
            <v>Second Year</v>
          </cell>
        </row>
        <row r="463">
          <cell r="B463">
            <v>2011</v>
          </cell>
          <cell r="D463">
            <v>140480.51999999999</v>
          </cell>
          <cell r="F463" t="str">
            <v>CASH PREPAYMENT</v>
          </cell>
          <cell r="I463" t="str">
            <v>Second Year</v>
          </cell>
        </row>
        <row r="464">
          <cell r="B464">
            <v>2011</v>
          </cell>
          <cell r="D464">
            <v>49272.09</v>
          </cell>
          <cell r="F464" t="str">
            <v>CASH PREPAYMENT</v>
          </cell>
          <cell r="I464" t="str">
            <v>Second Year</v>
          </cell>
        </row>
        <row r="465">
          <cell r="B465">
            <v>2012</v>
          </cell>
          <cell r="D465">
            <v>99068.11</v>
          </cell>
          <cell r="F465" t="str">
            <v>IND</v>
          </cell>
          <cell r="I465" t="str">
            <v>First Year</v>
          </cell>
        </row>
        <row r="466">
          <cell r="B466">
            <v>2012</v>
          </cell>
          <cell r="D466">
            <v>175515.91</v>
          </cell>
          <cell r="F466" t="str">
            <v>IND</v>
          </cell>
          <cell r="I466" t="str">
            <v>First Year</v>
          </cell>
        </row>
        <row r="467">
          <cell r="B467">
            <v>2012</v>
          </cell>
          <cell r="D467">
            <v>288576.28999999998</v>
          </cell>
          <cell r="F467" t="str">
            <v>IND</v>
          </cell>
          <cell r="I467" t="str">
            <v>First Year</v>
          </cell>
        </row>
        <row r="468">
          <cell r="B468">
            <v>2012</v>
          </cell>
          <cell r="D468">
            <v>189528.77</v>
          </cell>
          <cell r="F468" t="str">
            <v>IND</v>
          </cell>
          <cell r="I468" t="str">
            <v>First Year</v>
          </cell>
        </row>
        <row r="469">
          <cell r="B469">
            <v>2012</v>
          </cell>
          <cell r="D469">
            <v>66481.27</v>
          </cell>
          <cell r="F469" t="str">
            <v>IND</v>
          </cell>
          <cell r="I469" t="str">
            <v>First Year</v>
          </cell>
        </row>
        <row r="470">
          <cell r="B470">
            <v>2012</v>
          </cell>
          <cell r="D470">
            <v>758</v>
          </cell>
          <cell r="F470" t="str">
            <v>RES</v>
          </cell>
          <cell r="I470" t="str">
            <v>First Year</v>
          </cell>
        </row>
        <row r="471">
          <cell r="B471">
            <v>2012</v>
          </cell>
          <cell r="D471">
            <v>3478</v>
          </cell>
          <cell r="F471" t="str">
            <v>RES</v>
          </cell>
          <cell r="I471" t="str">
            <v>First Year</v>
          </cell>
        </row>
        <row r="472">
          <cell r="B472">
            <v>2012</v>
          </cell>
          <cell r="D472">
            <v>5718</v>
          </cell>
          <cell r="F472" t="str">
            <v>RES</v>
          </cell>
          <cell r="I472" t="str">
            <v>First Year</v>
          </cell>
        </row>
        <row r="473">
          <cell r="B473">
            <v>2012</v>
          </cell>
          <cell r="D473">
            <v>3756</v>
          </cell>
          <cell r="F473" t="str">
            <v>RES</v>
          </cell>
          <cell r="I473" t="str">
            <v>First Year</v>
          </cell>
        </row>
        <row r="474">
          <cell r="B474">
            <v>2012</v>
          </cell>
          <cell r="D474">
            <v>1317</v>
          </cell>
          <cell r="F474" t="str">
            <v>RES</v>
          </cell>
          <cell r="I474" t="str">
            <v>First Year</v>
          </cell>
        </row>
        <row r="475">
          <cell r="B475">
            <v>2012</v>
          </cell>
          <cell r="D475">
            <v>2825</v>
          </cell>
          <cell r="F475" t="str">
            <v>RES</v>
          </cell>
          <cell r="I475" t="str">
            <v>First Year</v>
          </cell>
        </row>
        <row r="476">
          <cell r="B476">
            <v>2012</v>
          </cell>
          <cell r="D476">
            <v>4644</v>
          </cell>
          <cell r="F476" t="str">
            <v>RES</v>
          </cell>
          <cell r="I476" t="str">
            <v>First Year</v>
          </cell>
        </row>
        <row r="477">
          <cell r="B477">
            <v>2012</v>
          </cell>
          <cell r="D477">
            <v>3050</v>
          </cell>
          <cell r="F477" t="str">
            <v>RES</v>
          </cell>
          <cell r="I477" t="str">
            <v>First Year</v>
          </cell>
        </row>
        <row r="478">
          <cell r="B478">
            <v>2012</v>
          </cell>
          <cell r="D478">
            <v>1070</v>
          </cell>
          <cell r="F478" t="str">
            <v>RES</v>
          </cell>
          <cell r="I478" t="str">
            <v>First Year</v>
          </cell>
        </row>
        <row r="479">
          <cell r="B479">
            <v>2012</v>
          </cell>
          <cell r="D479">
            <v>33633.730000000003</v>
          </cell>
          <cell r="F479" t="str">
            <v>RES</v>
          </cell>
          <cell r="I479" t="str">
            <v>First Year</v>
          </cell>
        </row>
        <row r="480">
          <cell r="B480">
            <v>2012</v>
          </cell>
          <cell r="D480">
            <v>55299.24</v>
          </cell>
          <cell r="F480" t="str">
            <v>RES</v>
          </cell>
          <cell r="I480" t="str">
            <v>First Year</v>
          </cell>
        </row>
        <row r="481">
          <cell r="B481">
            <v>2012</v>
          </cell>
          <cell r="D481">
            <v>36318.980000000003</v>
          </cell>
          <cell r="F481" t="str">
            <v>RES</v>
          </cell>
          <cell r="I481" t="str">
            <v>First Year</v>
          </cell>
        </row>
        <row r="482">
          <cell r="B482">
            <v>2012</v>
          </cell>
          <cell r="D482">
            <v>12739.66</v>
          </cell>
          <cell r="F482" t="str">
            <v>RES</v>
          </cell>
          <cell r="I482" t="str">
            <v>First Year</v>
          </cell>
        </row>
        <row r="483">
          <cell r="B483">
            <v>2012</v>
          </cell>
          <cell r="D483">
            <v>103361.52</v>
          </cell>
          <cell r="F483" t="str">
            <v>CASH PREPAYMENT</v>
          </cell>
          <cell r="I483" t="str">
            <v>First Year</v>
          </cell>
        </row>
        <row r="484">
          <cell r="B484">
            <v>2012</v>
          </cell>
          <cell r="D484">
            <v>3170.9</v>
          </cell>
          <cell r="F484" t="str">
            <v>CASH PREPAYMENT</v>
          </cell>
          <cell r="I484" t="str">
            <v>First Year</v>
          </cell>
        </row>
        <row r="485">
          <cell r="B485">
            <v>2012</v>
          </cell>
          <cell r="D485">
            <v>14558.14</v>
          </cell>
          <cell r="F485" t="str">
            <v>CASH PREPAYMENT</v>
          </cell>
          <cell r="I485" t="str">
            <v>First Year</v>
          </cell>
        </row>
        <row r="486">
          <cell r="B486">
            <v>2012</v>
          </cell>
          <cell r="D486">
            <v>23935.91</v>
          </cell>
          <cell r="F486" t="str">
            <v>CASH PREPAYMENT</v>
          </cell>
          <cell r="I486" t="str">
            <v>First Year</v>
          </cell>
        </row>
        <row r="487">
          <cell r="B487">
            <v>2012</v>
          </cell>
          <cell r="D487">
            <v>15720.43</v>
          </cell>
          <cell r="F487" t="str">
            <v>CASH PREPAYMENT</v>
          </cell>
          <cell r="I487" t="str">
            <v>First Year</v>
          </cell>
        </row>
        <row r="488">
          <cell r="B488">
            <v>2012</v>
          </cell>
          <cell r="D488">
            <v>5514.28</v>
          </cell>
          <cell r="F488" t="str">
            <v>CASH PREPAYMENT</v>
          </cell>
          <cell r="I488" t="str">
            <v>First Year</v>
          </cell>
        </row>
        <row r="489">
          <cell r="B489">
            <v>2012</v>
          </cell>
          <cell r="D489">
            <v>20273.55</v>
          </cell>
          <cell r="F489" t="str">
            <v>CASH PREPAYMENT</v>
          </cell>
          <cell r="I489" t="str">
            <v>First Year</v>
          </cell>
        </row>
        <row r="490">
          <cell r="B490">
            <v>2012</v>
          </cell>
          <cell r="D490">
            <v>35918.03</v>
          </cell>
          <cell r="F490" t="str">
            <v>CASH PREPAYMENT</v>
          </cell>
          <cell r="I490" t="str">
            <v>First Year</v>
          </cell>
        </row>
        <row r="491">
          <cell r="B491">
            <v>2012</v>
          </cell>
          <cell r="D491">
            <v>59055</v>
          </cell>
          <cell r="F491" t="str">
            <v>CASH PREPAYMENT</v>
          </cell>
          <cell r="I491" t="str">
            <v>First Year</v>
          </cell>
        </row>
        <row r="492">
          <cell r="B492">
            <v>2012</v>
          </cell>
          <cell r="D492">
            <v>38785.660000000003</v>
          </cell>
          <cell r="F492" t="str">
            <v>CASH PREPAYMENT</v>
          </cell>
          <cell r="I492" t="str">
            <v>First Year</v>
          </cell>
        </row>
        <row r="493">
          <cell r="B493">
            <v>2012</v>
          </cell>
          <cell r="D493">
            <v>13604.9</v>
          </cell>
          <cell r="F493" t="str">
            <v>CASH PREPAYMENT</v>
          </cell>
          <cell r="I493" t="str">
            <v>First Year</v>
          </cell>
        </row>
        <row r="494">
          <cell r="B494">
            <v>2012</v>
          </cell>
          <cell r="D494">
            <v>3550.52</v>
          </cell>
          <cell r="F494" t="str">
            <v>CASH PREPAYMENT</v>
          </cell>
          <cell r="I494" t="str">
            <v>First Year</v>
          </cell>
        </row>
        <row r="495">
          <cell r="B495">
            <v>2012</v>
          </cell>
          <cell r="D495">
            <v>6290.34</v>
          </cell>
          <cell r="F495" t="str">
            <v>CASH PREPAYMENT</v>
          </cell>
          <cell r="I495" t="str">
            <v>First Year</v>
          </cell>
        </row>
        <row r="496">
          <cell r="B496">
            <v>2012</v>
          </cell>
          <cell r="D496">
            <v>10342.33</v>
          </cell>
          <cell r="F496" t="str">
            <v>CASH PREPAYMENT</v>
          </cell>
          <cell r="I496" t="str">
            <v>First Year</v>
          </cell>
        </row>
        <row r="497">
          <cell r="B497">
            <v>2012</v>
          </cell>
          <cell r="D497">
            <v>6792.55</v>
          </cell>
          <cell r="F497" t="str">
            <v>CASH PREPAYMENT</v>
          </cell>
          <cell r="I497" t="str">
            <v>First Year</v>
          </cell>
        </row>
        <row r="498">
          <cell r="B498">
            <v>2012</v>
          </cell>
          <cell r="D498">
            <v>2382.63</v>
          </cell>
          <cell r="F498" t="str">
            <v>CASH PREPAYMENT</v>
          </cell>
          <cell r="I498" t="str">
            <v>First Year</v>
          </cell>
        </row>
        <row r="499">
          <cell r="B499">
            <v>2012</v>
          </cell>
          <cell r="D499">
            <v>8647.58</v>
          </cell>
          <cell r="F499" t="str">
            <v>CASH PREPAYMENT</v>
          </cell>
          <cell r="I499" t="str">
            <v>First Year</v>
          </cell>
        </row>
        <row r="500">
          <cell r="B500">
            <v>2012</v>
          </cell>
          <cell r="D500">
            <v>39702.46</v>
          </cell>
          <cell r="F500" t="str">
            <v>CASH PREPAYMENT</v>
          </cell>
          <cell r="I500" t="str">
            <v>First Year</v>
          </cell>
        </row>
        <row r="501">
          <cell r="B501">
            <v>2012</v>
          </cell>
          <cell r="D501">
            <v>65277.21</v>
          </cell>
          <cell r="F501" t="str">
            <v>CASH PREPAYMENT</v>
          </cell>
          <cell r="I501" t="str">
            <v>First Year</v>
          </cell>
        </row>
        <row r="502">
          <cell r="B502">
            <v>2012</v>
          </cell>
          <cell r="D502">
            <v>42872.23</v>
          </cell>
          <cell r="F502" t="str">
            <v>CASH PREPAYMENT</v>
          </cell>
          <cell r="I502" t="str">
            <v>First Year</v>
          </cell>
        </row>
        <row r="503">
          <cell r="B503">
            <v>2012</v>
          </cell>
          <cell r="D503">
            <v>15038.35</v>
          </cell>
          <cell r="F503" t="str">
            <v>CASH PREPAYMENT</v>
          </cell>
          <cell r="I503" t="str">
            <v>First Year</v>
          </cell>
        </row>
        <row r="504">
          <cell r="B504">
            <v>2012</v>
          </cell>
          <cell r="D504">
            <v>648.21</v>
          </cell>
          <cell r="F504" t="str">
            <v>CASH PREPAYMENT</v>
          </cell>
          <cell r="I504" t="str">
            <v>First Year</v>
          </cell>
        </row>
        <row r="505">
          <cell r="B505">
            <v>2012</v>
          </cell>
          <cell r="D505">
            <v>34639.5</v>
          </cell>
          <cell r="F505" t="str">
            <v>CASH PREPAYMENT</v>
          </cell>
          <cell r="I505" t="str">
            <v>First Year</v>
          </cell>
        </row>
        <row r="506">
          <cell r="B506">
            <v>2012</v>
          </cell>
          <cell r="D506">
            <v>56952.9</v>
          </cell>
          <cell r="F506" t="str">
            <v>CASH PREPAYMENT</v>
          </cell>
          <cell r="I506" t="str">
            <v>First Year</v>
          </cell>
        </row>
        <row r="507">
          <cell r="B507">
            <v>2012</v>
          </cell>
          <cell r="D507">
            <v>37405.06</v>
          </cell>
          <cell r="F507" t="str">
            <v>CASH PREPAYMENT</v>
          </cell>
          <cell r="I507" t="str">
            <v>First Year</v>
          </cell>
        </row>
        <row r="508">
          <cell r="B508">
            <v>2012</v>
          </cell>
          <cell r="D508">
            <v>13120.62</v>
          </cell>
          <cell r="F508" t="str">
            <v>CASH PREPAYMENT</v>
          </cell>
          <cell r="I508" t="str">
            <v>First Year</v>
          </cell>
        </row>
        <row r="509">
          <cell r="B509">
            <v>2010</v>
          </cell>
          <cell r="D509">
            <v>-201444.7</v>
          </cell>
          <cell r="F509" t="str">
            <v>RES</v>
          </cell>
          <cell r="I509" t="str">
            <v>Third Year</v>
          </cell>
        </row>
        <row r="510">
          <cell r="B510">
            <v>2010</v>
          </cell>
          <cell r="D510">
            <v>-180811.61</v>
          </cell>
          <cell r="F510" t="str">
            <v>RES</v>
          </cell>
          <cell r="I510" t="str">
            <v>Third Year</v>
          </cell>
        </row>
        <row r="511">
          <cell r="B511">
            <v>2010</v>
          </cell>
          <cell r="D511">
            <v>-142776.99</v>
          </cell>
          <cell r="F511" t="str">
            <v>RES</v>
          </cell>
          <cell r="I511" t="str">
            <v>Third Year</v>
          </cell>
        </row>
        <row r="512">
          <cell r="B512">
            <v>2010</v>
          </cell>
          <cell r="D512">
            <v>-143143.45000000001</v>
          </cell>
          <cell r="F512" t="str">
            <v>RES</v>
          </cell>
          <cell r="I512" t="str">
            <v>Third Year</v>
          </cell>
        </row>
        <row r="513">
          <cell r="B513">
            <v>2010</v>
          </cell>
          <cell r="D513">
            <v>-891986.92</v>
          </cell>
          <cell r="F513" t="str">
            <v>IND</v>
          </cell>
          <cell r="I513" t="str">
            <v>Third Year</v>
          </cell>
        </row>
        <row r="514">
          <cell r="B514">
            <v>2011</v>
          </cell>
          <cell r="D514">
            <v>230362.12</v>
          </cell>
          <cell r="F514" t="str">
            <v>IND</v>
          </cell>
          <cell r="I514" t="str">
            <v>Second Year</v>
          </cell>
        </row>
        <row r="515">
          <cell r="B515">
            <v>2009</v>
          </cell>
          <cell r="D515">
            <v>952.2</v>
          </cell>
          <cell r="F515" t="str">
            <v>RES</v>
          </cell>
          <cell r="I515" t="str">
            <v>Fifth Year</v>
          </cell>
        </row>
        <row r="516">
          <cell r="B516">
            <v>2010</v>
          </cell>
          <cell r="D516">
            <v>1264.81</v>
          </cell>
          <cell r="F516" t="str">
            <v>COMM</v>
          </cell>
          <cell r="I516" t="str">
            <v>Forth Year</v>
          </cell>
        </row>
        <row r="517">
          <cell r="B517">
            <v>2010</v>
          </cell>
          <cell r="D517">
            <v>-3037.59</v>
          </cell>
          <cell r="F517" t="str">
            <v>RES</v>
          </cell>
          <cell r="I517" t="str">
            <v>Forth Year</v>
          </cell>
        </row>
        <row r="518">
          <cell r="B518">
            <v>2010</v>
          </cell>
          <cell r="D518">
            <v>-1302</v>
          </cell>
          <cell r="F518" t="str">
            <v>RES</v>
          </cell>
          <cell r="I518" t="str">
            <v>Forth Year</v>
          </cell>
        </row>
        <row r="519">
          <cell r="B519">
            <v>2010</v>
          </cell>
          <cell r="D519">
            <v>0</v>
          </cell>
          <cell r="F519" t="str">
            <v>RES</v>
          </cell>
          <cell r="I519" t="str">
            <v>Forth Year</v>
          </cell>
        </row>
        <row r="520">
          <cell r="B520">
            <v>2010</v>
          </cell>
          <cell r="D520">
            <v>356.18</v>
          </cell>
          <cell r="F520" t="str">
            <v>RES</v>
          </cell>
          <cell r="I520" t="str">
            <v>Forth Year</v>
          </cell>
        </row>
        <row r="521">
          <cell r="B521">
            <v>2011</v>
          </cell>
          <cell r="D521">
            <v>-813.03</v>
          </cell>
          <cell r="F521" t="str">
            <v>RES</v>
          </cell>
          <cell r="I521" t="str">
            <v>Third Year</v>
          </cell>
        </row>
        <row r="522">
          <cell r="B522">
            <v>2011</v>
          </cell>
          <cell r="D522">
            <v>755.96</v>
          </cell>
          <cell r="F522" t="str">
            <v>RES</v>
          </cell>
          <cell r="I522" t="str">
            <v>Third Year</v>
          </cell>
        </row>
        <row r="523">
          <cell r="B523">
            <v>2011</v>
          </cell>
          <cell r="D523">
            <v>-25946.400000000001</v>
          </cell>
          <cell r="F523" t="str">
            <v>RES</v>
          </cell>
          <cell r="I523" t="str">
            <v>Third Year</v>
          </cell>
        </row>
        <row r="524">
          <cell r="B524">
            <v>2011</v>
          </cell>
          <cell r="D524">
            <v>24126.21</v>
          </cell>
          <cell r="F524" t="str">
            <v>RES</v>
          </cell>
          <cell r="I524" t="str">
            <v>Third Year</v>
          </cell>
        </row>
        <row r="525">
          <cell r="B525">
            <v>2011</v>
          </cell>
          <cell r="D525">
            <v>-42656.57</v>
          </cell>
          <cell r="F525" t="str">
            <v>RES</v>
          </cell>
          <cell r="I525" t="str">
            <v>Third Year</v>
          </cell>
        </row>
        <row r="526">
          <cell r="B526">
            <v>2011</v>
          </cell>
          <cell r="D526">
            <v>39664.14</v>
          </cell>
          <cell r="F526" t="str">
            <v>RES</v>
          </cell>
          <cell r="I526" t="str">
            <v>Third Year</v>
          </cell>
        </row>
        <row r="527">
          <cell r="B527">
            <v>2011</v>
          </cell>
          <cell r="D527">
            <v>-28020.02</v>
          </cell>
          <cell r="F527" t="str">
            <v>RES</v>
          </cell>
          <cell r="I527" t="str">
            <v>Third Year</v>
          </cell>
        </row>
        <row r="528">
          <cell r="B528">
            <v>2011</v>
          </cell>
          <cell r="D528">
            <v>26054.43</v>
          </cell>
          <cell r="F528" t="str">
            <v>RES</v>
          </cell>
          <cell r="I528" t="str">
            <v>Third Year</v>
          </cell>
        </row>
        <row r="529">
          <cell r="B529">
            <v>2011</v>
          </cell>
          <cell r="D529">
            <v>-9826.49</v>
          </cell>
          <cell r="F529" t="str">
            <v>RES</v>
          </cell>
          <cell r="I529" t="str">
            <v>Third Year</v>
          </cell>
        </row>
        <row r="530">
          <cell r="B530">
            <v>2011</v>
          </cell>
          <cell r="D530">
            <v>9137.08</v>
          </cell>
          <cell r="F530" t="str">
            <v>RES</v>
          </cell>
          <cell r="I530" t="str">
            <v>Third Year</v>
          </cell>
        </row>
        <row r="531">
          <cell r="B531">
            <v>2011</v>
          </cell>
          <cell r="D531">
            <v>12921.83</v>
          </cell>
          <cell r="F531" t="str">
            <v>IND</v>
          </cell>
          <cell r="I531" t="str">
            <v>Third Year</v>
          </cell>
        </row>
        <row r="532">
          <cell r="B532">
            <v>2011</v>
          </cell>
          <cell r="D532">
            <v>35665.78</v>
          </cell>
          <cell r="F532" t="str">
            <v>IND</v>
          </cell>
          <cell r="I532" t="str">
            <v>Third Year</v>
          </cell>
        </row>
        <row r="533">
          <cell r="B533">
            <v>2011</v>
          </cell>
          <cell r="D533">
            <v>58635.08</v>
          </cell>
          <cell r="F533" t="str">
            <v>IND</v>
          </cell>
          <cell r="I533" t="str">
            <v>Third Year</v>
          </cell>
        </row>
        <row r="534">
          <cell r="B534">
            <v>2011</v>
          </cell>
          <cell r="D534">
            <v>38514.620000000003</v>
          </cell>
          <cell r="F534" t="str">
            <v>IND</v>
          </cell>
          <cell r="I534" t="str">
            <v>Third Year</v>
          </cell>
        </row>
        <row r="535">
          <cell r="B535">
            <v>2011</v>
          </cell>
          <cell r="D535">
            <v>13508.6</v>
          </cell>
          <cell r="F535" t="str">
            <v>IND</v>
          </cell>
          <cell r="I535" t="str">
            <v>Third Year</v>
          </cell>
        </row>
        <row r="536">
          <cell r="B536">
            <v>2011</v>
          </cell>
          <cell r="D536">
            <v>1154120.67</v>
          </cell>
          <cell r="F536" t="str">
            <v>IND</v>
          </cell>
          <cell r="I536" t="str">
            <v>Third Year</v>
          </cell>
        </row>
        <row r="537">
          <cell r="B537">
            <v>2011</v>
          </cell>
          <cell r="D537">
            <v>203887.12</v>
          </cell>
          <cell r="F537" t="str">
            <v>IND</v>
          </cell>
          <cell r="I537" t="str">
            <v>Third Year</v>
          </cell>
        </row>
        <row r="538">
          <cell r="B538">
            <v>2011</v>
          </cell>
          <cell r="D538">
            <v>335193.53000000003</v>
          </cell>
          <cell r="F538" t="str">
            <v>IND</v>
          </cell>
          <cell r="I538" t="str">
            <v>Third Year</v>
          </cell>
        </row>
        <row r="539">
          <cell r="B539">
            <v>2011</v>
          </cell>
          <cell r="D539">
            <v>220172.81</v>
          </cell>
          <cell r="F539" t="str">
            <v>IND</v>
          </cell>
          <cell r="I539" t="str">
            <v>Third Year</v>
          </cell>
        </row>
        <row r="540">
          <cell r="B540">
            <v>2011</v>
          </cell>
          <cell r="D540">
            <v>77223.34</v>
          </cell>
          <cell r="F540" t="str">
            <v>IND</v>
          </cell>
          <cell r="I540" t="str">
            <v>Third Year</v>
          </cell>
        </row>
        <row r="541">
          <cell r="B541">
            <v>2011</v>
          </cell>
          <cell r="D541">
            <v>-1135356.67</v>
          </cell>
          <cell r="F541" t="str">
            <v>RES</v>
          </cell>
          <cell r="I541" t="str">
            <v>Third Year</v>
          </cell>
        </row>
        <row r="542">
          <cell r="B542">
            <v>2011</v>
          </cell>
          <cell r="D542">
            <v>1083744.82</v>
          </cell>
          <cell r="F542" t="str">
            <v>RES</v>
          </cell>
          <cell r="I542" t="str">
            <v>Third Year</v>
          </cell>
        </row>
        <row r="543">
          <cell r="B543">
            <v>2011</v>
          </cell>
          <cell r="D543">
            <v>-200572.51</v>
          </cell>
          <cell r="F543" t="str">
            <v>RES</v>
          </cell>
          <cell r="I543" t="str">
            <v>Third Year</v>
          </cell>
        </row>
        <row r="544">
          <cell r="B544">
            <v>2011</v>
          </cell>
          <cell r="D544">
            <v>191454.75</v>
          </cell>
          <cell r="F544" t="str">
            <v>RES</v>
          </cell>
          <cell r="I544" t="str">
            <v>Third Year</v>
          </cell>
        </row>
        <row r="545">
          <cell r="B545">
            <v>2011</v>
          </cell>
          <cell r="D545">
            <v>-329743.89</v>
          </cell>
          <cell r="F545" t="str">
            <v>RES</v>
          </cell>
          <cell r="I545" t="str">
            <v>Third Year</v>
          </cell>
        </row>
        <row r="546">
          <cell r="B546">
            <v>2011</v>
          </cell>
          <cell r="D546">
            <v>314754.15999999997</v>
          </cell>
          <cell r="F546" t="str">
            <v>RES</v>
          </cell>
          <cell r="I546" t="str">
            <v>Third Year</v>
          </cell>
        </row>
        <row r="547">
          <cell r="B547">
            <v>2011</v>
          </cell>
          <cell r="D547">
            <v>-216592.48</v>
          </cell>
          <cell r="F547" t="str">
            <v>RES</v>
          </cell>
          <cell r="I547" t="str">
            <v>Third Year</v>
          </cell>
        </row>
        <row r="548">
          <cell r="B548">
            <v>2011</v>
          </cell>
          <cell r="D548">
            <v>206746.43</v>
          </cell>
          <cell r="F548" t="str">
            <v>RES</v>
          </cell>
          <cell r="I548" t="str">
            <v>Third Year</v>
          </cell>
        </row>
        <row r="549">
          <cell r="B549">
            <v>2011</v>
          </cell>
          <cell r="D549">
            <v>-75967.41</v>
          </cell>
          <cell r="F549" t="str">
            <v>RES</v>
          </cell>
          <cell r="I549" t="str">
            <v>Third Year</v>
          </cell>
        </row>
        <row r="550">
          <cell r="B550">
            <v>2011</v>
          </cell>
          <cell r="D550">
            <v>72514.009999999995</v>
          </cell>
          <cell r="F550" t="str">
            <v>RES</v>
          </cell>
          <cell r="I550" t="str">
            <v>Third Year</v>
          </cell>
        </row>
        <row r="551">
          <cell r="B551">
            <v>2011</v>
          </cell>
          <cell r="D551">
            <v>3070.8</v>
          </cell>
          <cell r="F551" t="str">
            <v>RES</v>
          </cell>
          <cell r="I551" t="str">
            <v>Third Year</v>
          </cell>
        </row>
        <row r="552">
          <cell r="B552">
            <v>2011</v>
          </cell>
          <cell r="D552">
            <v>2013.12</v>
          </cell>
          <cell r="F552" t="str">
            <v>RES</v>
          </cell>
          <cell r="I552" t="str">
            <v>Third Year</v>
          </cell>
        </row>
        <row r="553">
          <cell r="B553">
            <v>2011</v>
          </cell>
          <cell r="D553">
            <v>3309.6</v>
          </cell>
          <cell r="F553" t="str">
            <v>RES</v>
          </cell>
          <cell r="I553" t="str">
            <v>Third Year</v>
          </cell>
        </row>
        <row r="554">
          <cell r="B554">
            <v>2011</v>
          </cell>
          <cell r="D554">
            <v>2173.92</v>
          </cell>
          <cell r="F554" t="str">
            <v>RES</v>
          </cell>
          <cell r="I554" t="str">
            <v>Third Year</v>
          </cell>
        </row>
        <row r="555">
          <cell r="B555">
            <v>2011</v>
          </cell>
          <cell r="D555">
            <v>762.48</v>
          </cell>
          <cell r="F555" t="str">
            <v>RES</v>
          </cell>
          <cell r="I555" t="str">
            <v>Third Year</v>
          </cell>
        </row>
        <row r="556">
          <cell r="B556">
            <v>2011</v>
          </cell>
          <cell r="D556">
            <v>163340.14000000001</v>
          </cell>
          <cell r="F556" t="str">
            <v>IND</v>
          </cell>
          <cell r="I556" t="str">
            <v>Third Year</v>
          </cell>
        </row>
        <row r="557">
          <cell r="B557">
            <v>2011</v>
          </cell>
          <cell r="D557">
            <v>107080.56</v>
          </cell>
          <cell r="F557" t="str">
            <v>IND</v>
          </cell>
          <cell r="I557" t="str">
            <v>Third Year</v>
          </cell>
        </row>
        <row r="558">
          <cell r="B558">
            <v>2011</v>
          </cell>
          <cell r="D558">
            <v>176042.87</v>
          </cell>
          <cell r="F558" t="str">
            <v>IND</v>
          </cell>
          <cell r="I558" t="str">
            <v>Third Year</v>
          </cell>
        </row>
        <row r="559">
          <cell r="B559">
            <v>2011</v>
          </cell>
          <cell r="D559">
            <v>115634.08</v>
          </cell>
          <cell r="F559" t="str">
            <v>IND</v>
          </cell>
          <cell r="I559" t="str">
            <v>Third Year</v>
          </cell>
        </row>
        <row r="560">
          <cell r="B560">
            <v>2011</v>
          </cell>
          <cell r="D560">
            <v>40557.379999999997</v>
          </cell>
          <cell r="F560" t="str">
            <v>IND</v>
          </cell>
          <cell r="I560" t="str">
            <v>Third Year</v>
          </cell>
        </row>
        <row r="561">
          <cell r="B561">
            <v>2011</v>
          </cell>
          <cell r="D561">
            <v>-173167.53</v>
          </cell>
          <cell r="F561" t="str">
            <v>RES</v>
          </cell>
          <cell r="I561" t="str">
            <v>Third Year</v>
          </cell>
        </row>
        <row r="562">
          <cell r="B562">
            <v>2011</v>
          </cell>
          <cell r="D562">
            <v>-113523.19</v>
          </cell>
          <cell r="F562" t="str">
            <v>RES</v>
          </cell>
          <cell r="I562" t="str">
            <v>Third Year</v>
          </cell>
        </row>
        <row r="563">
          <cell r="B563">
            <v>2011</v>
          </cell>
          <cell r="D563">
            <v>-186633.86</v>
          </cell>
          <cell r="F563" t="str">
            <v>RES</v>
          </cell>
          <cell r="I563" t="str">
            <v>Third Year</v>
          </cell>
        </row>
        <row r="564">
          <cell r="B564">
            <v>2011</v>
          </cell>
          <cell r="D564">
            <v>-122590.97</v>
          </cell>
          <cell r="F564" t="str">
            <v>RES</v>
          </cell>
          <cell r="I564" t="str">
            <v>Third Year</v>
          </cell>
        </row>
        <row r="565">
          <cell r="B565">
            <v>2011</v>
          </cell>
          <cell r="D565">
            <v>-42997.52</v>
          </cell>
          <cell r="F565" t="str">
            <v>RES</v>
          </cell>
          <cell r="I565" t="str">
            <v>Third Year</v>
          </cell>
        </row>
        <row r="566">
          <cell r="B566">
            <v>2011</v>
          </cell>
          <cell r="D566">
            <v>196424.94</v>
          </cell>
          <cell r="F566" t="str">
            <v>IND</v>
          </cell>
          <cell r="I566" t="str">
            <v>Third Year</v>
          </cell>
        </row>
        <row r="567">
          <cell r="B567">
            <v>2011</v>
          </cell>
          <cell r="D567">
            <v>-196424.94</v>
          </cell>
          <cell r="F567" t="str">
            <v>IND</v>
          </cell>
          <cell r="I567" t="str">
            <v>Third Year</v>
          </cell>
        </row>
        <row r="568">
          <cell r="B568">
            <v>2011</v>
          </cell>
          <cell r="D568">
            <v>347980.6</v>
          </cell>
          <cell r="F568" t="str">
            <v>IND</v>
          </cell>
          <cell r="I568" t="str">
            <v>Third Year</v>
          </cell>
        </row>
        <row r="569">
          <cell r="B569">
            <v>2011</v>
          </cell>
          <cell r="D569">
            <v>-347980.6</v>
          </cell>
          <cell r="F569" t="str">
            <v>IND</v>
          </cell>
          <cell r="I569" t="str">
            <v>Third Year</v>
          </cell>
        </row>
        <row r="570">
          <cell r="B570">
            <v>2011</v>
          </cell>
          <cell r="D570">
            <v>347980.6</v>
          </cell>
          <cell r="F570" t="str">
            <v>IND</v>
          </cell>
          <cell r="I570" t="str">
            <v>Third Year</v>
          </cell>
        </row>
        <row r="571">
          <cell r="B571">
            <v>2011</v>
          </cell>
          <cell r="D571">
            <v>572140.26</v>
          </cell>
          <cell r="F571" t="str">
            <v>IND</v>
          </cell>
          <cell r="I571" t="str">
            <v>Third Year</v>
          </cell>
        </row>
        <row r="572">
          <cell r="B572">
            <v>2011</v>
          </cell>
          <cell r="D572">
            <v>-572140.26</v>
          </cell>
          <cell r="F572" t="str">
            <v>IND</v>
          </cell>
          <cell r="I572" t="str">
            <v>Third Year</v>
          </cell>
        </row>
        <row r="573">
          <cell r="B573">
            <v>2011</v>
          </cell>
          <cell r="D573">
            <v>572140.26</v>
          </cell>
          <cell r="F573" t="str">
            <v>IND</v>
          </cell>
          <cell r="I573" t="str">
            <v>Third Year</v>
          </cell>
        </row>
        <row r="574">
          <cell r="B574">
            <v>2011</v>
          </cell>
          <cell r="D574">
            <v>375777.56</v>
          </cell>
          <cell r="F574" t="str">
            <v>IND</v>
          </cell>
          <cell r="I574" t="str">
            <v>Third Year</v>
          </cell>
        </row>
        <row r="575">
          <cell r="B575">
            <v>2011</v>
          </cell>
          <cell r="D575">
            <v>-375777.56</v>
          </cell>
          <cell r="F575" t="str">
            <v>IND</v>
          </cell>
          <cell r="I575" t="str">
            <v>Third Year</v>
          </cell>
        </row>
        <row r="576">
          <cell r="B576">
            <v>2011</v>
          </cell>
          <cell r="D576">
            <v>375777.56</v>
          </cell>
          <cell r="F576" t="str">
            <v>IND</v>
          </cell>
          <cell r="I576" t="str">
            <v>Third Year</v>
          </cell>
        </row>
        <row r="577">
          <cell r="B577">
            <v>2011</v>
          </cell>
          <cell r="D577">
            <v>131807.38</v>
          </cell>
          <cell r="F577" t="str">
            <v>IND</v>
          </cell>
          <cell r="I577" t="str">
            <v>Third Year</v>
          </cell>
        </row>
        <row r="578">
          <cell r="B578">
            <v>2011</v>
          </cell>
          <cell r="D578">
            <v>-131807.38</v>
          </cell>
          <cell r="F578" t="str">
            <v>IND</v>
          </cell>
          <cell r="I578" t="str">
            <v>Third Year</v>
          </cell>
        </row>
        <row r="579">
          <cell r="B579">
            <v>2011</v>
          </cell>
          <cell r="D579">
            <v>131807.38</v>
          </cell>
          <cell r="F579" t="str">
            <v>IND</v>
          </cell>
          <cell r="I579" t="str">
            <v>Third Year</v>
          </cell>
        </row>
        <row r="580">
          <cell r="B580">
            <v>2011</v>
          </cell>
          <cell r="D580">
            <v>-47131.85</v>
          </cell>
          <cell r="F580" t="str">
            <v>CASH PREPAYMENT</v>
          </cell>
          <cell r="I580" t="str">
            <v>Third Year</v>
          </cell>
        </row>
        <row r="581">
          <cell r="B581">
            <v>2011</v>
          </cell>
          <cell r="D581">
            <v>-130089.49</v>
          </cell>
          <cell r="F581" t="str">
            <v>CASH PREPAYMENT</v>
          </cell>
          <cell r="I581" t="str">
            <v>Third Year</v>
          </cell>
        </row>
        <row r="582">
          <cell r="B582">
            <v>2011</v>
          </cell>
          <cell r="D582">
            <v>-213869.11</v>
          </cell>
          <cell r="F582" t="str">
            <v>CASH PREPAYMENT</v>
          </cell>
          <cell r="I582" t="str">
            <v>Third Year</v>
          </cell>
        </row>
        <row r="583">
          <cell r="B583">
            <v>2011</v>
          </cell>
          <cell r="D583">
            <v>-140480.51999999999</v>
          </cell>
          <cell r="F583" t="str">
            <v>CASH PREPAYMENT</v>
          </cell>
          <cell r="I583" t="str">
            <v>Third Year</v>
          </cell>
        </row>
        <row r="584">
          <cell r="B584">
            <v>2011</v>
          </cell>
          <cell r="D584">
            <v>-49272.09</v>
          </cell>
          <cell r="F584" t="str">
            <v>CASH PREPAYMENT</v>
          </cell>
          <cell r="I584" t="str">
            <v>Third Year</v>
          </cell>
        </row>
        <row r="585">
          <cell r="B585">
            <v>2012</v>
          </cell>
          <cell r="D585">
            <v>23487.3</v>
          </cell>
          <cell r="F585" t="str">
            <v>RES</v>
          </cell>
          <cell r="I585" t="str">
            <v>Second Year</v>
          </cell>
        </row>
        <row r="586">
          <cell r="B586">
            <v>2012</v>
          </cell>
          <cell r="D586">
            <v>41611.730000000003</v>
          </cell>
          <cell r="F586" t="str">
            <v>RES</v>
          </cell>
          <cell r="I586" t="str">
            <v>Second Year</v>
          </cell>
        </row>
        <row r="587">
          <cell r="B587">
            <v>2012</v>
          </cell>
          <cell r="D587">
            <v>68416.350000000006</v>
          </cell>
          <cell r="F587" t="str">
            <v>RES</v>
          </cell>
          <cell r="I587" t="str">
            <v>Second Year</v>
          </cell>
        </row>
        <row r="588">
          <cell r="B588">
            <v>2012</v>
          </cell>
          <cell r="D588">
            <v>44933.93</v>
          </cell>
          <cell r="F588" t="str">
            <v>RES</v>
          </cell>
          <cell r="I588" t="str">
            <v>Second Year</v>
          </cell>
        </row>
        <row r="589">
          <cell r="B589">
            <v>2012</v>
          </cell>
          <cell r="D589">
            <v>15761.54</v>
          </cell>
          <cell r="F589" t="str">
            <v>RES</v>
          </cell>
          <cell r="I589" t="str">
            <v>Second Year</v>
          </cell>
        </row>
        <row r="590">
          <cell r="B590">
            <v>2012</v>
          </cell>
          <cell r="D590">
            <v>12065.99</v>
          </cell>
          <cell r="F590" t="str">
            <v>MF</v>
          </cell>
          <cell r="I590" t="str">
            <v>Second Year</v>
          </cell>
        </row>
        <row r="591">
          <cell r="B591">
            <v>2012</v>
          </cell>
          <cell r="D591">
            <v>21376.94</v>
          </cell>
          <cell r="F591" t="str">
            <v>MF</v>
          </cell>
          <cell r="I591" t="str">
            <v>Second Year</v>
          </cell>
        </row>
        <row r="592">
          <cell r="B592">
            <v>2012</v>
          </cell>
          <cell r="D592">
            <v>35147.11</v>
          </cell>
          <cell r="F592" t="str">
            <v>MF</v>
          </cell>
          <cell r="I592" t="str">
            <v>Second Year</v>
          </cell>
        </row>
        <row r="593">
          <cell r="B593">
            <v>2012</v>
          </cell>
          <cell r="D593">
            <v>23083.63</v>
          </cell>
          <cell r="F593" t="str">
            <v>MF</v>
          </cell>
          <cell r="I593" t="str">
            <v>Second Year</v>
          </cell>
        </row>
        <row r="594">
          <cell r="B594">
            <v>2012</v>
          </cell>
          <cell r="D594">
            <v>8097.08</v>
          </cell>
          <cell r="F594" t="str">
            <v>MF</v>
          </cell>
          <cell r="I594" t="str">
            <v>Second Year</v>
          </cell>
        </row>
        <row r="595">
          <cell r="B595">
            <v>2012</v>
          </cell>
          <cell r="D595">
            <v>14794</v>
          </cell>
          <cell r="F595" t="str">
            <v>RES</v>
          </cell>
          <cell r="I595" t="str">
            <v>Second Year</v>
          </cell>
        </row>
        <row r="596">
          <cell r="B596">
            <v>2012</v>
          </cell>
          <cell r="D596">
            <v>6340.4</v>
          </cell>
          <cell r="F596" t="str">
            <v>RES</v>
          </cell>
          <cell r="I596" t="str">
            <v>Second Year</v>
          </cell>
        </row>
        <row r="597">
          <cell r="B597">
            <v>2012</v>
          </cell>
          <cell r="D597">
            <v>67922</v>
          </cell>
          <cell r="F597" t="str">
            <v>RES</v>
          </cell>
          <cell r="I597" t="str">
            <v>Second Year</v>
          </cell>
        </row>
        <row r="598">
          <cell r="B598">
            <v>2012</v>
          </cell>
          <cell r="D598">
            <v>29109.52</v>
          </cell>
          <cell r="F598" t="str">
            <v>RES</v>
          </cell>
          <cell r="I598" t="str">
            <v>Second Year</v>
          </cell>
        </row>
        <row r="599">
          <cell r="B599">
            <v>2012</v>
          </cell>
          <cell r="D599">
            <v>111675</v>
          </cell>
          <cell r="F599" t="str">
            <v>RES</v>
          </cell>
          <cell r="I599" t="str">
            <v>Second Year</v>
          </cell>
        </row>
        <row r="600">
          <cell r="B600">
            <v>2012</v>
          </cell>
          <cell r="D600">
            <v>47860.38</v>
          </cell>
          <cell r="F600" t="str">
            <v>RES</v>
          </cell>
          <cell r="I600" t="str">
            <v>Second Year</v>
          </cell>
        </row>
        <row r="601">
          <cell r="B601">
            <v>2012</v>
          </cell>
          <cell r="D601">
            <v>73345</v>
          </cell>
          <cell r="F601" t="str">
            <v>RES</v>
          </cell>
          <cell r="I601" t="str">
            <v>Second Year</v>
          </cell>
        </row>
        <row r="602">
          <cell r="B602">
            <v>2012</v>
          </cell>
          <cell r="D602">
            <v>31433.34</v>
          </cell>
          <cell r="F602" t="str">
            <v>RES</v>
          </cell>
          <cell r="I602" t="str">
            <v>Second Year</v>
          </cell>
        </row>
        <row r="603">
          <cell r="B603">
            <v>2012</v>
          </cell>
          <cell r="D603">
            <v>25727</v>
          </cell>
          <cell r="F603" t="str">
            <v>RES</v>
          </cell>
          <cell r="I603" t="str">
            <v>Second Year</v>
          </cell>
        </row>
        <row r="604">
          <cell r="B604">
            <v>2012</v>
          </cell>
          <cell r="D604">
            <v>11026.24</v>
          </cell>
          <cell r="F604" t="str">
            <v>RES</v>
          </cell>
          <cell r="I604" t="str">
            <v>Second Year</v>
          </cell>
        </row>
        <row r="605">
          <cell r="B605">
            <v>2012</v>
          </cell>
          <cell r="D605">
            <v>6297.25</v>
          </cell>
          <cell r="F605" t="str">
            <v>RES</v>
          </cell>
          <cell r="I605" t="str">
            <v>Second Year</v>
          </cell>
        </row>
        <row r="606">
          <cell r="B606">
            <v>2012</v>
          </cell>
          <cell r="D606">
            <v>28911.71</v>
          </cell>
          <cell r="F606" t="str">
            <v>RES</v>
          </cell>
          <cell r="I606" t="str">
            <v>Second Year</v>
          </cell>
        </row>
        <row r="607">
          <cell r="B607">
            <v>2012</v>
          </cell>
          <cell r="D607">
            <v>47535.49</v>
          </cell>
          <cell r="F607" t="str">
            <v>RES</v>
          </cell>
          <cell r="I607" t="str">
            <v>Second Year</v>
          </cell>
        </row>
        <row r="608">
          <cell r="B608">
            <v>2012</v>
          </cell>
          <cell r="D608">
            <v>31219.97</v>
          </cell>
          <cell r="F608" t="str">
            <v>RES</v>
          </cell>
          <cell r="I608" t="str">
            <v>Second Year</v>
          </cell>
        </row>
        <row r="609">
          <cell r="B609">
            <v>2012</v>
          </cell>
          <cell r="D609">
            <v>10951.07</v>
          </cell>
          <cell r="F609" t="str">
            <v>RES</v>
          </cell>
          <cell r="I609" t="str">
            <v>Second Year</v>
          </cell>
        </row>
        <row r="610">
          <cell r="B610">
            <v>2012</v>
          </cell>
          <cell r="D610">
            <v>21120</v>
          </cell>
          <cell r="F610" t="str">
            <v>RES</v>
          </cell>
          <cell r="I610" t="str">
            <v>Second Year</v>
          </cell>
        </row>
        <row r="611">
          <cell r="B611">
            <v>2012</v>
          </cell>
          <cell r="D611">
            <v>10057</v>
          </cell>
          <cell r="F611" t="str">
            <v>RES</v>
          </cell>
          <cell r="I611" t="str">
            <v>Second Year</v>
          </cell>
        </row>
        <row r="612">
          <cell r="B612">
            <v>2012</v>
          </cell>
          <cell r="D612">
            <v>69392.14</v>
          </cell>
          <cell r="F612" t="str">
            <v>RES</v>
          </cell>
          <cell r="I612" t="str">
            <v>Second Year</v>
          </cell>
        </row>
        <row r="613">
          <cell r="B613">
            <v>2012</v>
          </cell>
          <cell r="D613">
            <v>37417</v>
          </cell>
          <cell r="F613" t="str">
            <v>RES</v>
          </cell>
          <cell r="I613" t="str">
            <v>Second Year</v>
          </cell>
        </row>
        <row r="614">
          <cell r="B614">
            <v>2012</v>
          </cell>
          <cell r="D614">
            <v>17818</v>
          </cell>
          <cell r="F614" t="str">
            <v>RES</v>
          </cell>
          <cell r="I614" t="str">
            <v>Second Year</v>
          </cell>
        </row>
        <row r="615">
          <cell r="B615">
            <v>2012</v>
          </cell>
          <cell r="D615">
            <v>122940.24</v>
          </cell>
          <cell r="F615" t="str">
            <v>RES</v>
          </cell>
          <cell r="I615" t="str">
            <v>Second Year</v>
          </cell>
        </row>
        <row r="616">
          <cell r="B616">
            <v>2012</v>
          </cell>
          <cell r="D616">
            <v>61519</v>
          </cell>
          <cell r="F616" t="str">
            <v>RES</v>
          </cell>
          <cell r="I616" t="str">
            <v>Second Year</v>
          </cell>
        </row>
        <row r="617">
          <cell r="B617">
            <v>2012</v>
          </cell>
          <cell r="D617">
            <v>29295</v>
          </cell>
          <cell r="F617" t="str">
            <v>RES</v>
          </cell>
          <cell r="I617" t="str">
            <v>Second Year</v>
          </cell>
        </row>
        <row r="618">
          <cell r="B618">
            <v>2012</v>
          </cell>
          <cell r="D618">
            <v>202134.66</v>
          </cell>
          <cell r="F618" t="str">
            <v>RES</v>
          </cell>
          <cell r="I618" t="str">
            <v>Second Year</v>
          </cell>
        </row>
        <row r="619">
          <cell r="B619">
            <v>2012</v>
          </cell>
          <cell r="D619">
            <v>40404</v>
          </cell>
          <cell r="F619" t="str">
            <v>RES</v>
          </cell>
          <cell r="I619" t="str">
            <v>Second Year</v>
          </cell>
        </row>
        <row r="620">
          <cell r="B620">
            <v>2012</v>
          </cell>
          <cell r="D620">
            <v>19240</v>
          </cell>
          <cell r="F620" t="str">
            <v>RES</v>
          </cell>
          <cell r="I620" t="str">
            <v>Second Year</v>
          </cell>
        </row>
        <row r="621">
          <cell r="B621">
            <v>2012</v>
          </cell>
          <cell r="D621">
            <v>132756.42000000001</v>
          </cell>
          <cell r="F621" t="str">
            <v>RES</v>
          </cell>
          <cell r="I621" t="str">
            <v>Second Year</v>
          </cell>
        </row>
        <row r="622">
          <cell r="B622">
            <v>2012</v>
          </cell>
          <cell r="D622">
            <v>14173</v>
          </cell>
          <cell r="F622" t="str">
            <v>RES</v>
          </cell>
          <cell r="I622" t="str">
            <v>Second Year</v>
          </cell>
        </row>
        <row r="623">
          <cell r="B623">
            <v>2012</v>
          </cell>
          <cell r="D623">
            <v>6749</v>
          </cell>
          <cell r="F623" t="str">
            <v>RES</v>
          </cell>
          <cell r="I623" t="str">
            <v>Second Year</v>
          </cell>
        </row>
        <row r="624">
          <cell r="B624">
            <v>2012</v>
          </cell>
          <cell r="D624">
            <v>46566.559999999998</v>
          </cell>
          <cell r="F624" t="str">
            <v>RES</v>
          </cell>
          <cell r="I624" t="str">
            <v>Second Year</v>
          </cell>
        </row>
        <row r="625">
          <cell r="B625">
            <v>2012</v>
          </cell>
          <cell r="D625">
            <v>6822</v>
          </cell>
          <cell r="F625" t="str">
            <v>MF</v>
          </cell>
          <cell r="I625" t="str">
            <v>Second Year</v>
          </cell>
        </row>
        <row r="626">
          <cell r="B626">
            <v>2012</v>
          </cell>
          <cell r="D626">
            <v>12086.33</v>
          </cell>
          <cell r="F626" t="str">
            <v>MF</v>
          </cell>
          <cell r="I626" t="str">
            <v>Second Year</v>
          </cell>
        </row>
        <row r="627">
          <cell r="B627">
            <v>2012</v>
          </cell>
          <cell r="D627">
            <v>19871.849999999999</v>
          </cell>
          <cell r="F627" t="str">
            <v>MF</v>
          </cell>
          <cell r="I627" t="str">
            <v>Second Year</v>
          </cell>
        </row>
        <row r="628">
          <cell r="B628">
            <v>2012</v>
          </cell>
          <cell r="D628">
            <v>13051.27</v>
          </cell>
          <cell r="F628" t="str">
            <v>MF</v>
          </cell>
          <cell r="I628" t="str">
            <v>Second Year</v>
          </cell>
        </row>
        <row r="629">
          <cell r="B629">
            <v>2012</v>
          </cell>
          <cell r="D629">
            <v>4578.0200000000004</v>
          </cell>
          <cell r="F629" t="str">
            <v>MF</v>
          </cell>
          <cell r="I629" t="str">
            <v>Second Year</v>
          </cell>
        </row>
        <row r="630">
          <cell r="B630">
            <v>2012</v>
          </cell>
          <cell r="D630">
            <v>464</v>
          </cell>
          <cell r="F630" t="str">
            <v>RES</v>
          </cell>
          <cell r="I630" t="str">
            <v>Second Year</v>
          </cell>
        </row>
        <row r="631">
          <cell r="B631">
            <v>2012</v>
          </cell>
          <cell r="D631">
            <v>464</v>
          </cell>
          <cell r="F631" t="str">
            <v>RES</v>
          </cell>
          <cell r="I631" t="str">
            <v>Second Year</v>
          </cell>
        </row>
        <row r="632">
          <cell r="B632">
            <v>2012</v>
          </cell>
          <cell r="D632">
            <v>1392</v>
          </cell>
          <cell r="F632" t="str">
            <v>RES</v>
          </cell>
          <cell r="I632" t="str">
            <v>Second Year</v>
          </cell>
        </row>
        <row r="633">
          <cell r="B633">
            <v>2012</v>
          </cell>
          <cell r="D633">
            <v>13142.55</v>
          </cell>
          <cell r="F633" t="str">
            <v>RES</v>
          </cell>
          <cell r="I633" t="str">
            <v>Second Year</v>
          </cell>
        </row>
        <row r="634">
          <cell r="B634">
            <v>2012</v>
          </cell>
          <cell r="D634">
            <v>822</v>
          </cell>
          <cell r="F634" t="str">
            <v>RES</v>
          </cell>
          <cell r="I634" t="str">
            <v>Second Year</v>
          </cell>
        </row>
        <row r="635">
          <cell r="B635">
            <v>2012</v>
          </cell>
          <cell r="D635">
            <v>822</v>
          </cell>
          <cell r="F635" t="str">
            <v>RES</v>
          </cell>
          <cell r="I635" t="str">
            <v>Second Year</v>
          </cell>
        </row>
        <row r="636">
          <cell r="B636">
            <v>2012</v>
          </cell>
          <cell r="D636">
            <v>2466</v>
          </cell>
          <cell r="F636" t="str">
            <v>RES</v>
          </cell>
          <cell r="I636" t="str">
            <v>Second Year</v>
          </cell>
        </row>
        <row r="637">
          <cell r="B637">
            <v>2012</v>
          </cell>
          <cell r="D637">
            <v>23284.53</v>
          </cell>
          <cell r="F637" t="str">
            <v>RES</v>
          </cell>
          <cell r="I637" t="str">
            <v>Second Year</v>
          </cell>
        </row>
        <row r="638">
          <cell r="B638">
            <v>2012</v>
          </cell>
          <cell r="D638">
            <v>1351</v>
          </cell>
          <cell r="F638" t="str">
            <v>RES</v>
          </cell>
          <cell r="I638" t="str">
            <v>Second Year</v>
          </cell>
        </row>
        <row r="639">
          <cell r="B639">
            <v>2012</v>
          </cell>
          <cell r="D639">
            <v>1351</v>
          </cell>
          <cell r="F639" t="str">
            <v>RES</v>
          </cell>
          <cell r="I639" t="str">
            <v>Second Year</v>
          </cell>
        </row>
        <row r="640">
          <cell r="B640">
            <v>2012</v>
          </cell>
          <cell r="D640">
            <v>4054</v>
          </cell>
          <cell r="F640" t="str">
            <v>RES</v>
          </cell>
          <cell r="I640" t="str">
            <v>Second Year</v>
          </cell>
        </row>
        <row r="641">
          <cell r="B641">
            <v>2012</v>
          </cell>
          <cell r="D641">
            <v>38285</v>
          </cell>
          <cell r="F641" t="str">
            <v>RES</v>
          </cell>
          <cell r="I641" t="str">
            <v>Second Year</v>
          </cell>
        </row>
        <row r="642">
          <cell r="B642">
            <v>2012</v>
          </cell>
          <cell r="D642">
            <v>887</v>
          </cell>
          <cell r="F642" t="str">
            <v>RES</v>
          </cell>
          <cell r="I642" t="str">
            <v>Second Year</v>
          </cell>
        </row>
        <row r="643">
          <cell r="B643">
            <v>2012</v>
          </cell>
          <cell r="D643">
            <v>887</v>
          </cell>
          <cell r="F643" t="str">
            <v>RES</v>
          </cell>
          <cell r="I643" t="str">
            <v>Second Year</v>
          </cell>
        </row>
        <row r="644">
          <cell r="B644">
            <v>2012</v>
          </cell>
          <cell r="D644">
            <v>2662</v>
          </cell>
          <cell r="F644" t="str">
            <v>RES</v>
          </cell>
          <cell r="I644" t="str">
            <v>Second Year</v>
          </cell>
        </row>
        <row r="645">
          <cell r="B645">
            <v>2012</v>
          </cell>
          <cell r="D645">
            <v>25145.66</v>
          </cell>
          <cell r="F645" t="str">
            <v>RES</v>
          </cell>
          <cell r="I645" t="str">
            <v>Second Year</v>
          </cell>
        </row>
        <row r="646">
          <cell r="B646">
            <v>2012</v>
          </cell>
          <cell r="D646">
            <v>311</v>
          </cell>
          <cell r="F646" t="str">
            <v>RES</v>
          </cell>
          <cell r="I646" t="str">
            <v>Second Year</v>
          </cell>
        </row>
        <row r="647">
          <cell r="B647">
            <v>2012</v>
          </cell>
          <cell r="D647">
            <v>311</v>
          </cell>
          <cell r="F647" t="str">
            <v>RES</v>
          </cell>
          <cell r="I647" t="str">
            <v>Second Year</v>
          </cell>
        </row>
        <row r="648">
          <cell r="B648">
            <v>2012</v>
          </cell>
          <cell r="D648">
            <v>934</v>
          </cell>
          <cell r="F648" t="str">
            <v>RES</v>
          </cell>
          <cell r="I648" t="str">
            <v>Second Year</v>
          </cell>
        </row>
        <row r="649">
          <cell r="B649">
            <v>2012</v>
          </cell>
          <cell r="D649">
            <v>8820.4</v>
          </cell>
          <cell r="F649" t="str">
            <v>RES</v>
          </cell>
          <cell r="I649" t="str">
            <v>Second Year</v>
          </cell>
        </row>
        <row r="650">
          <cell r="B650">
            <v>2012</v>
          </cell>
          <cell r="D650">
            <v>9920</v>
          </cell>
          <cell r="F650" t="str">
            <v>RES</v>
          </cell>
          <cell r="I650" t="str">
            <v>Second Year</v>
          </cell>
        </row>
        <row r="651">
          <cell r="B651">
            <v>2012</v>
          </cell>
          <cell r="D651">
            <v>8115.73</v>
          </cell>
          <cell r="F651" t="str">
            <v>RES</v>
          </cell>
          <cell r="I651" t="str">
            <v>Second Year</v>
          </cell>
        </row>
        <row r="652">
          <cell r="B652">
            <v>2012</v>
          </cell>
          <cell r="D652">
            <v>16309</v>
          </cell>
          <cell r="F652" t="str">
            <v>RES</v>
          </cell>
          <cell r="I652" t="str">
            <v>Second Year</v>
          </cell>
        </row>
        <row r="653">
          <cell r="B653">
            <v>2012</v>
          </cell>
          <cell r="D653">
            <v>13344.62</v>
          </cell>
          <cell r="F653" t="str">
            <v>RES</v>
          </cell>
          <cell r="I653" t="str">
            <v>Second Year</v>
          </cell>
        </row>
        <row r="654">
          <cell r="B654">
            <v>2012</v>
          </cell>
          <cell r="D654">
            <v>10712</v>
          </cell>
          <cell r="F654" t="str">
            <v>RES</v>
          </cell>
          <cell r="I654" t="str">
            <v>Second Year</v>
          </cell>
        </row>
        <row r="655">
          <cell r="B655">
            <v>2012</v>
          </cell>
          <cell r="D655">
            <v>8763.66</v>
          </cell>
          <cell r="F655" t="str">
            <v>RES</v>
          </cell>
          <cell r="I655" t="str">
            <v>Second Year</v>
          </cell>
        </row>
        <row r="656">
          <cell r="B656">
            <v>2012</v>
          </cell>
          <cell r="D656">
            <v>3757</v>
          </cell>
          <cell r="F656" t="str">
            <v>RES</v>
          </cell>
          <cell r="I656" t="str">
            <v>Second Year</v>
          </cell>
        </row>
        <row r="657">
          <cell r="B657">
            <v>2012</v>
          </cell>
          <cell r="D657">
            <v>3074.51</v>
          </cell>
          <cell r="F657" t="str">
            <v>RES</v>
          </cell>
          <cell r="I657" t="str">
            <v>Second Year</v>
          </cell>
        </row>
        <row r="658">
          <cell r="B658">
            <v>2012</v>
          </cell>
          <cell r="D658">
            <v>14984</v>
          </cell>
          <cell r="F658" t="str">
            <v>RES</v>
          </cell>
          <cell r="I658" t="str">
            <v>Second Year</v>
          </cell>
        </row>
        <row r="659">
          <cell r="B659">
            <v>2012</v>
          </cell>
          <cell r="D659">
            <v>23436.65</v>
          </cell>
          <cell r="F659" t="str">
            <v>RES</v>
          </cell>
          <cell r="I659" t="str">
            <v>Second Year</v>
          </cell>
        </row>
        <row r="660">
          <cell r="B660">
            <v>2012</v>
          </cell>
          <cell r="D660">
            <v>26547</v>
          </cell>
          <cell r="F660" t="str">
            <v>RES</v>
          </cell>
          <cell r="I660" t="str">
            <v>Second Year</v>
          </cell>
        </row>
        <row r="661">
          <cell r="B661">
            <v>2012</v>
          </cell>
          <cell r="D661">
            <v>41521.67</v>
          </cell>
          <cell r="F661" t="str">
            <v>RES</v>
          </cell>
          <cell r="I661" t="str">
            <v>Second Year</v>
          </cell>
        </row>
        <row r="662">
          <cell r="B662">
            <v>2012</v>
          </cell>
          <cell r="D662">
            <v>43647</v>
          </cell>
          <cell r="F662" t="str">
            <v>RES</v>
          </cell>
          <cell r="I662" t="str">
            <v>Second Year</v>
          </cell>
        </row>
        <row r="663">
          <cell r="B663">
            <v>2012</v>
          </cell>
          <cell r="D663">
            <v>68268.81</v>
          </cell>
          <cell r="F663" t="str">
            <v>RES</v>
          </cell>
          <cell r="I663" t="str">
            <v>Second Year</v>
          </cell>
        </row>
        <row r="664">
          <cell r="B664">
            <v>2012</v>
          </cell>
          <cell r="D664">
            <v>28666</v>
          </cell>
          <cell r="F664" t="str">
            <v>RES</v>
          </cell>
          <cell r="I664" t="str">
            <v>Second Year</v>
          </cell>
        </row>
        <row r="665">
          <cell r="B665">
            <v>2012</v>
          </cell>
          <cell r="D665">
            <v>44837.15</v>
          </cell>
          <cell r="F665" t="str">
            <v>RES</v>
          </cell>
          <cell r="I665" t="str">
            <v>Second Year</v>
          </cell>
        </row>
        <row r="666">
          <cell r="B666">
            <v>2012</v>
          </cell>
          <cell r="D666">
            <v>10055</v>
          </cell>
          <cell r="F666" t="str">
            <v>RES</v>
          </cell>
          <cell r="I666" t="str">
            <v>Second Year</v>
          </cell>
        </row>
        <row r="667">
          <cell r="B667">
            <v>2012</v>
          </cell>
          <cell r="D667">
            <v>15727.8</v>
          </cell>
          <cell r="F667" t="str">
            <v>RES</v>
          </cell>
          <cell r="I667" t="str">
            <v>Second Year</v>
          </cell>
        </row>
        <row r="668">
          <cell r="B668">
            <v>2012</v>
          </cell>
          <cell r="D668">
            <v>758</v>
          </cell>
          <cell r="F668" t="str">
            <v>RES</v>
          </cell>
          <cell r="I668" t="str">
            <v>Second Year</v>
          </cell>
        </row>
        <row r="669">
          <cell r="B669">
            <v>2012</v>
          </cell>
          <cell r="D669">
            <v>758</v>
          </cell>
          <cell r="F669" t="str">
            <v>RES</v>
          </cell>
          <cell r="I669" t="str">
            <v>Second Year</v>
          </cell>
        </row>
        <row r="670">
          <cell r="B670">
            <v>2012</v>
          </cell>
          <cell r="D670">
            <v>5303</v>
          </cell>
          <cell r="F670" t="str">
            <v>RES</v>
          </cell>
          <cell r="I670" t="str">
            <v>Second Year</v>
          </cell>
        </row>
        <row r="671">
          <cell r="B671">
            <v>2012</v>
          </cell>
          <cell r="D671">
            <v>1136</v>
          </cell>
          <cell r="F671" t="str">
            <v>RES</v>
          </cell>
          <cell r="I671" t="str">
            <v>Second Year</v>
          </cell>
        </row>
        <row r="672">
          <cell r="B672">
            <v>2012</v>
          </cell>
          <cell r="D672">
            <v>1515</v>
          </cell>
          <cell r="F672" t="str">
            <v>RES</v>
          </cell>
          <cell r="I672" t="str">
            <v>Second Year</v>
          </cell>
        </row>
        <row r="673">
          <cell r="B673">
            <v>2012</v>
          </cell>
          <cell r="D673">
            <v>1136</v>
          </cell>
          <cell r="F673" t="str">
            <v>RES</v>
          </cell>
          <cell r="I673" t="str">
            <v>Second Year</v>
          </cell>
        </row>
        <row r="674">
          <cell r="B674">
            <v>2012</v>
          </cell>
          <cell r="D674">
            <v>1894</v>
          </cell>
          <cell r="F674" t="str">
            <v>RES</v>
          </cell>
          <cell r="I674" t="str">
            <v>Second Year</v>
          </cell>
        </row>
        <row r="675">
          <cell r="B675">
            <v>2012</v>
          </cell>
          <cell r="D675">
            <v>2651</v>
          </cell>
          <cell r="F675" t="str">
            <v>RES</v>
          </cell>
          <cell r="I675" t="str">
            <v>Second Year</v>
          </cell>
        </row>
        <row r="676">
          <cell r="B676">
            <v>2012</v>
          </cell>
          <cell r="D676">
            <v>21967.31</v>
          </cell>
          <cell r="F676" t="str">
            <v>RES</v>
          </cell>
          <cell r="I676" t="str">
            <v>Second Year</v>
          </cell>
        </row>
        <row r="677">
          <cell r="B677">
            <v>2012</v>
          </cell>
          <cell r="D677">
            <v>3478</v>
          </cell>
          <cell r="F677" t="str">
            <v>RES</v>
          </cell>
          <cell r="I677" t="str">
            <v>Second Year</v>
          </cell>
        </row>
        <row r="678">
          <cell r="B678">
            <v>2012</v>
          </cell>
          <cell r="D678">
            <v>3478</v>
          </cell>
          <cell r="F678" t="str">
            <v>RES</v>
          </cell>
          <cell r="I678" t="str">
            <v>Second Year</v>
          </cell>
        </row>
        <row r="679">
          <cell r="B679">
            <v>2012</v>
          </cell>
          <cell r="D679">
            <v>24346</v>
          </cell>
          <cell r="F679" t="str">
            <v>RES</v>
          </cell>
          <cell r="I679" t="str">
            <v>Second Year</v>
          </cell>
        </row>
        <row r="680">
          <cell r="B680">
            <v>2012</v>
          </cell>
          <cell r="D680">
            <v>5217</v>
          </cell>
          <cell r="F680" t="str">
            <v>RES</v>
          </cell>
          <cell r="I680" t="str">
            <v>Second Year</v>
          </cell>
        </row>
        <row r="681">
          <cell r="B681">
            <v>2012</v>
          </cell>
          <cell r="D681">
            <v>6956</v>
          </cell>
          <cell r="F681" t="str">
            <v>RES</v>
          </cell>
          <cell r="I681" t="str">
            <v>Second Year</v>
          </cell>
        </row>
        <row r="682">
          <cell r="B682">
            <v>2012</v>
          </cell>
          <cell r="D682">
            <v>5217</v>
          </cell>
          <cell r="F682" t="str">
            <v>RES</v>
          </cell>
          <cell r="I682" t="str">
            <v>Second Year</v>
          </cell>
        </row>
        <row r="683">
          <cell r="B683">
            <v>2012</v>
          </cell>
          <cell r="D683">
            <v>8695</v>
          </cell>
          <cell r="F683" t="str">
            <v>RES</v>
          </cell>
          <cell r="I683" t="str">
            <v>Second Year</v>
          </cell>
        </row>
        <row r="684">
          <cell r="B684">
            <v>2012</v>
          </cell>
          <cell r="D684">
            <v>12173</v>
          </cell>
          <cell r="F684" t="str">
            <v>RES</v>
          </cell>
          <cell r="I684" t="str">
            <v>Second Year</v>
          </cell>
        </row>
        <row r="685">
          <cell r="B685">
            <v>2012</v>
          </cell>
          <cell r="D685">
            <v>100858.45</v>
          </cell>
          <cell r="F685" t="str">
            <v>RES</v>
          </cell>
          <cell r="I685" t="str">
            <v>Second Year</v>
          </cell>
        </row>
        <row r="686">
          <cell r="B686">
            <v>2012</v>
          </cell>
          <cell r="D686">
            <v>5718</v>
          </cell>
          <cell r="F686" t="str">
            <v>RES</v>
          </cell>
          <cell r="I686" t="str">
            <v>Second Year</v>
          </cell>
        </row>
        <row r="687">
          <cell r="B687">
            <v>2012</v>
          </cell>
          <cell r="D687">
            <v>5718</v>
          </cell>
          <cell r="F687" t="str">
            <v>RES</v>
          </cell>
          <cell r="I687" t="str">
            <v>Second Year</v>
          </cell>
        </row>
        <row r="688">
          <cell r="B688">
            <v>2012</v>
          </cell>
          <cell r="D688">
            <v>40028</v>
          </cell>
          <cell r="F688" t="str">
            <v>RES</v>
          </cell>
          <cell r="I688" t="str">
            <v>Second Year</v>
          </cell>
        </row>
        <row r="689">
          <cell r="B689">
            <v>2012</v>
          </cell>
          <cell r="D689">
            <v>8577</v>
          </cell>
          <cell r="F689" t="str">
            <v>RES</v>
          </cell>
          <cell r="I689" t="str">
            <v>Second Year</v>
          </cell>
        </row>
        <row r="690">
          <cell r="B690">
            <v>2012</v>
          </cell>
          <cell r="D690">
            <v>11437</v>
          </cell>
          <cell r="F690" t="str">
            <v>RES</v>
          </cell>
          <cell r="I690" t="str">
            <v>Second Year</v>
          </cell>
        </row>
        <row r="691">
          <cell r="B691">
            <v>2012</v>
          </cell>
          <cell r="D691">
            <v>8577</v>
          </cell>
          <cell r="F691" t="str">
            <v>RES</v>
          </cell>
          <cell r="I691" t="str">
            <v>Second Year</v>
          </cell>
        </row>
        <row r="692">
          <cell r="B692">
            <v>2012</v>
          </cell>
          <cell r="D692">
            <v>14296</v>
          </cell>
          <cell r="F692" t="str">
            <v>RES</v>
          </cell>
          <cell r="I692" t="str">
            <v>Second Year</v>
          </cell>
        </row>
        <row r="693">
          <cell r="B693">
            <v>2012</v>
          </cell>
          <cell r="D693">
            <v>20014</v>
          </cell>
          <cell r="F693" t="str">
            <v>RES</v>
          </cell>
          <cell r="I693" t="str">
            <v>Second Year</v>
          </cell>
        </row>
        <row r="694">
          <cell r="B694">
            <v>2012</v>
          </cell>
          <cell r="D694">
            <v>165830.63</v>
          </cell>
          <cell r="F694" t="str">
            <v>RES</v>
          </cell>
          <cell r="I694" t="str">
            <v>Second Year</v>
          </cell>
        </row>
        <row r="695">
          <cell r="B695">
            <v>2012</v>
          </cell>
          <cell r="D695">
            <v>3756</v>
          </cell>
          <cell r="F695" t="str">
            <v>RES</v>
          </cell>
          <cell r="I695" t="str">
            <v>Second Year</v>
          </cell>
        </row>
        <row r="696">
          <cell r="B696">
            <v>2012</v>
          </cell>
          <cell r="D696">
            <v>3756</v>
          </cell>
          <cell r="F696" t="str">
            <v>RES</v>
          </cell>
          <cell r="I696" t="str">
            <v>Second Year</v>
          </cell>
        </row>
        <row r="697">
          <cell r="B697">
            <v>2012</v>
          </cell>
          <cell r="D697">
            <v>26289</v>
          </cell>
          <cell r="F697" t="str">
            <v>RES</v>
          </cell>
          <cell r="I697" t="str">
            <v>Second Year</v>
          </cell>
        </row>
        <row r="698">
          <cell r="B698">
            <v>2012</v>
          </cell>
          <cell r="D698">
            <v>5633</v>
          </cell>
          <cell r="F698" t="str">
            <v>RES</v>
          </cell>
          <cell r="I698" t="str">
            <v>Second Year</v>
          </cell>
        </row>
        <row r="699">
          <cell r="B699">
            <v>2012</v>
          </cell>
          <cell r="D699">
            <v>7511</v>
          </cell>
          <cell r="F699" t="str">
            <v>RES</v>
          </cell>
          <cell r="I699" t="str">
            <v>Second Year</v>
          </cell>
        </row>
        <row r="700">
          <cell r="B700">
            <v>2012</v>
          </cell>
          <cell r="D700">
            <v>5633</v>
          </cell>
          <cell r="F700" t="str">
            <v>RES</v>
          </cell>
          <cell r="I700" t="str">
            <v>Second Year</v>
          </cell>
        </row>
        <row r="701">
          <cell r="B701">
            <v>2012</v>
          </cell>
          <cell r="D701">
            <v>9389</v>
          </cell>
          <cell r="F701" t="str">
            <v>RES</v>
          </cell>
          <cell r="I701" t="str">
            <v>Second Year</v>
          </cell>
        </row>
        <row r="702">
          <cell r="B702">
            <v>2012</v>
          </cell>
          <cell r="D702">
            <v>13145</v>
          </cell>
          <cell r="F702" t="str">
            <v>RES</v>
          </cell>
          <cell r="I702" t="str">
            <v>Second Year</v>
          </cell>
        </row>
        <row r="703">
          <cell r="B703">
            <v>2012</v>
          </cell>
          <cell r="D703">
            <v>108912.01</v>
          </cell>
          <cell r="F703" t="str">
            <v>RES</v>
          </cell>
          <cell r="I703" t="str">
            <v>Second Year</v>
          </cell>
        </row>
        <row r="704">
          <cell r="B704">
            <v>2012</v>
          </cell>
          <cell r="D704">
            <v>1317</v>
          </cell>
          <cell r="F704" t="str">
            <v>RES</v>
          </cell>
          <cell r="I704" t="str">
            <v>Second Year</v>
          </cell>
        </row>
        <row r="705">
          <cell r="B705">
            <v>2012</v>
          </cell>
          <cell r="D705">
            <v>1317</v>
          </cell>
          <cell r="F705" t="str">
            <v>RES</v>
          </cell>
          <cell r="I705" t="str">
            <v>Second Year</v>
          </cell>
        </row>
        <row r="706">
          <cell r="B706">
            <v>2012</v>
          </cell>
          <cell r="D706">
            <v>9222</v>
          </cell>
          <cell r="F706" t="str">
            <v>RES</v>
          </cell>
          <cell r="I706" t="str">
            <v>Second Year</v>
          </cell>
        </row>
        <row r="707">
          <cell r="B707">
            <v>2012</v>
          </cell>
          <cell r="D707">
            <v>1976</v>
          </cell>
          <cell r="F707" t="str">
            <v>RES</v>
          </cell>
          <cell r="I707" t="str">
            <v>Second Year</v>
          </cell>
        </row>
        <row r="708">
          <cell r="B708">
            <v>2012</v>
          </cell>
          <cell r="D708">
            <v>2635</v>
          </cell>
          <cell r="F708" t="str">
            <v>RES</v>
          </cell>
          <cell r="I708" t="str">
            <v>Second Year</v>
          </cell>
        </row>
        <row r="709">
          <cell r="B709">
            <v>2012</v>
          </cell>
          <cell r="D709">
            <v>1976</v>
          </cell>
          <cell r="F709" t="str">
            <v>RES</v>
          </cell>
          <cell r="I709" t="str">
            <v>Second Year</v>
          </cell>
        </row>
        <row r="710">
          <cell r="B710">
            <v>2012</v>
          </cell>
          <cell r="D710">
            <v>3293</v>
          </cell>
          <cell r="F710" t="str">
            <v>RES</v>
          </cell>
          <cell r="I710" t="str">
            <v>Second Year</v>
          </cell>
        </row>
        <row r="711">
          <cell r="B711">
            <v>2012</v>
          </cell>
          <cell r="D711">
            <v>4611</v>
          </cell>
          <cell r="F711" t="str">
            <v>RES</v>
          </cell>
          <cell r="I711" t="str">
            <v>Second Year</v>
          </cell>
        </row>
        <row r="712">
          <cell r="B712">
            <v>2012</v>
          </cell>
          <cell r="D712">
            <v>38203.86</v>
          </cell>
          <cell r="F712" t="str">
            <v>RES</v>
          </cell>
          <cell r="I712" t="str">
            <v>Second Year</v>
          </cell>
        </row>
        <row r="713">
          <cell r="B713">
            <v>2012</v>
          </cell>
          <cell r="D713">
            <v>45195</v>
          </cell>
          <cell r="F713" t="str">
            <v>RES</v>
          </cell>
          <cell r="I713" t="str">
            <v>Second Year</v>
          </cell>
        </row>
        <row r="714">
          <cell r="B714">
            <v>2012</v>
          </cell>
          <cell r="D714">
            <v>8474</v>
          </cell>
          <cell r="F714" t="str">
            <v>RES</v>
          </cell>
          <cell r="I714" t="str">
            <v>Second Year</v>
          </cell>
        </row>
        <row r="715">
          <cell r="B715">
            <v>2012</v>
          </cell>
          <cell r="D715">
            <v>33896</v>
          </cell>
          <cell r="F715" t="str">
            <v>RES</v>
          </cell>
          <cell r="I715" t="str">
            <v>Second Year</v>
          </cell>
        </row>
        <row r="716">
          <cell r="B716">
            <v>2012</v>
          </cell>
          <cell r="D716">
            <v>33896</v>
          </cell>
          <cell r="F716" t="str">
            <v>RES</v>
          </cell>
          <cell r="I716" t="str">
            <v>Second Year</v>
          </cell>
        </row>
        <row r="717">
          <cell r="B717">
            <v>2012</v>
          </cell>
          <cell r="D717">
            <v>8474</v>
          </cell>
          <cell r="F717" t="str">
            <v>RES</v>
          </cell>
          <cell r="I717" t="str">
            <v>Second Year</v>
          </cell>
        </row>
        <row r="718">
          <cell r="B718">
            <v>2012</v>
          </cell>
          <cell r="D718">
            <v>25422</v>
          </cell>
          <cell r="F718" t="str">
            <v>RES</v>
          </cell>
          <cell r="I718" t="str">
            <v>Second Year</v>
          </cell>
        </row>
        <row r="719">
          <cell r="B719">
            <v>2012</v>
          </cell>
          <cell r="D719">
            <v>19773</v>
          </cell>
          <cell r="F719" t="str">
            <v>RES</v>
          </cell>
          <cell r="I719" t="str">
            <v>Second Year</v>
          </cell>
        </row>
        <row r="720">
          <cell r="B720">
            <v>2012</v>
          </cell>
          <cell r="D720">
            <v>33896</v>
          </cell>
          <cell r="F720" t="str">
            <v>RES</v>
          </cell>
          <cell r="I720" t="str">
            <v>Second Year</v>
          </cell>
        </row>
        <row r="721">
          <cell r="B721">
            <v>2012</v>
          </cell>
          <cell r="D721">
            <v>70617.789999999994</v>
          </cell>
          <cell r="F721" t="str">
            <v>RES</v>
          </cell>
          <cell r="I721" t="str">
            <v>Second Year</v>
          </cell>
        </row>
        <row r="722">
          <cell r="B722">
            <v>2012</v>
          </cell>
          <cell r="D722">
            <v>74308</v>
          </cell>
          <cell r="F722" t="str">
            <v>RES</v>
          </cell>
          <cell r="I722" t="str">
            <v>Second Year</v>
          </cell>
        </row>
        <row r="723">
          <cell r="B723">
            <v>2012</v>
          </cell>
          <cell r="D723">
            <v>13933</v>
          </cell>
          <cell r="F723" t="str">
            <v>RES</v>
          </cell>
          <cell r="I723" t="str">
            <v>Second Year</v>
          </cell>
        </row>
        <row r="724">
          <cell r="B724">
            <v>2012</v>
          </cell>
          <cell r="D724">
            <v>55731</v>
          </cell>
          <cell r="F724" t="str">
            <v>RES</v>
          </cell>
          <cell r="I724" t="str">
            <v>Second Year</v>
          </cell>
        </row>
        <row r="725">
          <cell r="B725">
            <v>2012</v>
          </cell>
          <cell r="D725">
            <v>55731</v>
          </cell>
          <cell r="F725" t="str">
            <v>RES</v>
          </cell>
          <cell r="I725" t="str">
            <v>Second Year</v>
          </cell>
        </row>
        <row r="726">
          <cell r="B726">
            <v>2012</v>
          </cell>
          <cell r="D726">
            <v>13933</v>
          </cell>
          <cell r="F726" t="str">
            <v>RES</v>
          </cell>
          <cell r="I726" t="str">
            <v>Second Year</v>
          </cell>
        </row>
        <row r="727">
          <cell r="B727">
            <v>2012</v>
          </cell>
          <cell r="D727">
            <v>41798</v>
          </cell>
          <cell r="F727" t="str">
            <v>RES</v>
          </cell>
          <cell r="I727" t="str">
            <v>Second Year</v>
          </cell>
        </row>
        <row r="728">
          <cell r="B728">
            <v>2012</v>
          </cell>
          <cell r="D728">
            <v>32510</v>
          </cell>
          <cell r="F728" t="str">
            <v>RES</v>
          </cell>
          <cell r="I728" t="str">
            <v>Second Year</v>
          </cell>
        </row>
        <row r="729">
          <cell r="B729">
            <v>2012</v>
          </cell>
          <cell r="D729">
            <v>55731</v>
          </cell>
          <cell r="F729" t="str">
            <v>RES</v>
          </cell>
          <cell r="I729" t="str">
            <v>Second Year</v>
          </cell>
        </row>
        <row r="730">
          <cell r="B730">
            <v>2012</v>
          </cell>
          <cell r="D730">
            <v>116104.96000000001</v>
          </cell>
          <cell r="F730" t="str">
            <v>RES</v>
          </cell>
          <cell r="I730" t="str">
            <v>Second Year</v>
          </cell>
        </row>
        <row r="731">
          <cell r="B731">
            <v>2012</v>
          </cell>
          <cell r="D731">
            <v>48803</v>
          </cell>
          <cell r="F731" t="str">
            <v>RES</v>
          </cell>
          <cell r="I731" t="str">
            <v>Second Year</v>
          </cell>
        </row>
        <row r="732">
          <cell r="B732">
            <v>2012</v>
          </cell>
          <cell r="D732">
            <v>9151</v>
          </cell>
          <cell r="F732" t="str">
            <v>RES</v>
          </cell>
          <cell r="I732" t="str">
            <v>Second Year</v>
          </cell>
        </row>
        <row r="733">
          <cell r="B733">
            <v>2012</v>
          </cell>
          <cell r="D733">
            <v>36602</v>
          </cell>
          <cell r="F733" t="str">
            <v>RES</v>
          </cell>
          <cell r="I733" t="str">
            <v>Second Year</v>
          </cell>
        </row>
        <row r="734">
          <cell r="B734">
            <v>2012</v>
          </cell>
          <cell r="D734">
            <v>36602</v>
          </cell>
          <cell r="F734" t="str">
            <v>RES</v>
          </cell>
          <cell r="I734" t="str">
            <v>Second Year</v>
          </cell>
        </row>
        <row r="735">
          <cell r="B735">
            <v>2012</v>
          </cell>
          <cell r="D735">
            <v>9151</v>
          </cell>
          <cell r="F735" t="str">
            <v>RES</v>
          </cell>
          <cell r="I735" t="str">
            <v>Second Year</v>
          </cell>
        </row>
        <row r="736">
          <cell r="B736">
            <v>2012</v>
          </cell>
          <cell r="D736">
            <v>27452</v>
          </cell>
          <cell r="F736" t="str">
            <v>RES</v>
          </cell>
          <cell r="I736" t="str">
            <v>Second Year</v>
          </cell>
        </row>
        <row r="737">
          <cell r="B737">
            <v>2012</v>
          </cell>
          <cell r="D737">
            <v>21351</v>
          </cell>
          <cell r="F737" t="str">
            <v>RES</v>
          </cell>
          <cell r="I737" t="str">
            <v>Second Year</v>
          </cell>
        </row>
        <row r="738">
          <cell r="B738">
            <v>2012</v>
          </cell>
          <cell r="D738">
            <v>36602</v>
          </cell>
          <cell r="F738" t="str">
            <v>RES</v>
          </cell>
          <cell r="I738" t="str">
            <v>Second Year</v>
          </cell>
        </row>
        <row r="739">
          <cell r="B739">
            <v>2012</v>
          </cell>
          <cell r="D739">
            <v>76256.56</v>
          </cell>
          <cell r="F739" t="str">
            <v>RES</v>
          </cell>
          <cell r="I739" t="str">
            <v>Second Year</v>
          </cell>
        </row>
        <row r="740">
          <cell r="B740">
            <v>2012</v>
          </cell>
          <cell r="D740">
            <v>17119</v>
          </cell>
          <cell r="F740" t="str">
            <v>RES</v>
          </cell>
          <cell r="I740" t="str">
            <v>Second Year</v>
          </cell>
        </row>
        <row r="741">
          <cell r="B741">
            <v>2012</v>
          </cell>
          <cell r="D741">
            <v>3210</v>
          </cell>
          <cell r="F741" t="str">
            <v>RES</v>
          </cell>
          <cell r="I741" t="str">
            <v>Second Year</v>
          </cell>
        </row>
        <row r="742">
          <cell r="B742">
            <v>2012</v>
          </cell>
          <cell r="D742">
            <v>12839</v>
          </cell>
          <cell r="F742" t="str">
            <v>RES</v>
          </cell>
          <cell r="I742" t="str">
            <v>Second Year</v>
          </cell>
        </row>
        <row r="743">
          <cell r="B743">
            <v>2012</v>
          </cell>
          <cell r="D743">
            <v>12839</v>
          </cell>
          <cell r="F743" t="str">
            <v>RES</v>
          </cell>
          <cell r="I743" t="str">
            <v>Second Year</v>
          </cell>
        </row>
        <row r="744">
          <cell r="B744">
            <v>2012</v>
          </cell>
          <cell r="D744">
            <v>3210</v>
          </cell>
          <cell r="F744" t="str">
            <v>RES</v>
          </cell>
          <cell r="I744" t="str">
            <v>Second Year</v>
          </cell>
        </row>
        <row r="745">
          <cell r="B745">
            <v>2012</v>
          </cell>
          <cell r="D745">
            <v>9629</v>
          </cell>
          <cell r="F745" t="str">
            <v>RES</v>
          </cell>
          <cell r="I745" t="str">
            <v>Second Year</v>
          </cell>
        </row>
        <row r="746">
          <cell r="B746">
            <v>2012</v>
          </cell>
          <cell r="D746">
            <v>7489</v>
          </cell>
          <cell r="F746" t="str">
            <v>RES</v>
          </cell>
          <cell r="I746" t="str">
            <v>Second Year</v>
          </cell>
        </row>
        <row r="747">
          <cell r="B747">
            <v>2012</v>
          </cell>
          <cell r="D747">
            <v>12839</v>
          </cell>
          <cell r="F747" t="str">
            <v>RES</v>
          </cell>
          <cell r="I747" t="str">
            <v>Second Year</v>
          </cell>
        </row>
        <row r="748">
          <cell r="B748">
            <v>2012</v>
          </cell>
          <cell r="D748">
            <v>26748.49</v>
          </cell>
          <cell r="F748" t="str">
            <v>RES</v>
          </cell>
          <cell r="I748" t="str">
            <v>Second Year</v>
          </cell>
        </row>
        <row r="749">
          <cell r="B749">
            <v>2012</v>
          </cell>
          <cell r="D749">
            <v>90215.87</v>
          </cell>
          <cell r="F749" t="str">
            <v>MF</v>
          </cell>
          <cell r="I749" t="str">
            <v>Second Year</v>
          </cell>
        </row>
        <row r="750">
          <cell r="B750">
            <v>2012</v>
          </cell>
          <cell r="D750">
            <v>159832.67000000001</v>
          </cell>
          <cell r="F750" t="str">
            <v>MF</v>
          </cell>
          <cell r="I750" t="str">
            <v>Second Year</v>
          </cell>
        </row>
        <row r="751">
          <cell r="B751">
            <v>2012</v>
          </cell>
          <cell r="D751">
            <v>262790.53000000003</v>
          </cell>
          <cell r="F751" t="str">
            <v>MF</v>
          </cell>
          <cell r="I751" t="str">
            <v>Second Year</v>
          </cell>
        </row>
        <row r="752">
          <cell r="B752">
            <v>2012</v>
          </cell>
          <cell r="D752">
            <v>172593.41</v>
          </cell>
          <cell r="F752" t="str">
            <v>MF</v>
          </cell>
          <cell r="I752" t="str">
            <v>Second Year</v>
          </cell>
        </row>
        <row r="753">
          <cell r="B753">
            <v>2012</v>
          </cell>
          <cell r="D753">
            <v>60540.83</v>
          </cell>
          <cell r="F753" t="str">
            <v>MF</v>
          </cell>
          <cell r="I753" t="str">
            <v>Second Year</v>
          </cell>
        </row>
        <row r="754">
          <cell r="B754">
            <v>2012</v>
          </cell>
          <cell r="D754">
            <v>861258.72</v>
          </cell>
          <cell r="F754" t="str">
            <v>RES</v>
          </cell>
          <cell r="I754" t="str">
            <v>Second Year</v>
          </cell>
        </row>
        <row r="755">
          <cell r="B755">
            <v>2012</v>
          </cell>
          <cell r="D755">
            <v>-861258.72</v>
          </cell>
          <cell r="F755" t="str">
            <v>RES</v>
          </cell>
          <cell r="I755" t="str">
            <v>Second Year</v>
          </cell>
        </row>
        <row r="756">
          <cell r="B756">
            <v>2012</v>
          </cell>
          <cell r="D756">
            <v>158185.68</v>
          </cell>
          <cell r="F756" t="str">
            <v>RES</v>
          </cell>
          <cell r="I756" t="str">
            <v>Second Year</v>
          </cell>
        </row>
        <row r="757">
          <cell r="B757">
            <v>2012</v>
          </cell>
          <cell r="D757">
            <v>280252.68</v>
          </cell>
          <cell r="F757" t="str">
            <v>RES</v>
          </cell>
          <cell r="I757" t="str">
            <v>Second Year</v>
          </cell>
        </row>
        <row r="758">
          <cell r="B758">
            <v>2012</v>
          </cell>
          <cell r="D758">
            <v>-280252.68</v>
          </cell>
          <cell r="F758" t="str">
            <v>RES</v>
          </cell>
          <cell r="I758" t="str">
            <v>Second Year</v>
          </cell>
        </row>
        <row r="759">
          <cell r="B759">
            <v>2012</v>
          </cell>
          <cell r="D759">
            <v>280252.68</v>
          </cell>
          <cell r="F759" t="str">
            <v>RES</v>
          </cell>
          <cell r="I759" t="str">
            <v>Second Year</v>
          </cell>
        </row>
        <row r="760">
          <cell r="B760">
            <v>2012</v>
          </cell>
          <cell r="D760">
            <v>460780.32</v>
          </cell>
          <cell r="F760" t="str">
            <v>RES</v>
          </cell>
          <cell r="I760" t="str">
            <v>Second Year</v>
          </cell>
        </row>
        <row r="761">
          <cell r="B761">
            <v>2012</v>
          </cell>
          <cell r="D761">
            <v>-460780.32</v>
          </cell>
          <cell r="F761" t="str">
            <v>RES</v>
          </cell>
          <cell r="I761" t="str">
            <v>Second Year</v>
          </cell>
        </row>
        <row r="762">
          <cell r="B762">
            <v>2012</v>
          </cell>
          <cell r="D762">
            <v>460780.32</v>
          </cell>
          <cell r="F762" t="str">
            <v>RES</v>
          </cell>
          <cell r="I762" t="str">
            <v>Second Year</v>
          </cell>
        </row>
        <row r="763">
          <cell r="B763">
            <v>2012</v>
          </cell>
          <cell r="D763">
            <v>302627.52</v>
          </cell>
          <cell r="F763" t="str">
            <v>RES</v>
          </cell>
          <cell r="I763" t="str">
            <v>Second Year</v>
          </cell>
        </row>
        <row r="764">
          <cell r="B764">
            <v>2012</v>
          </cell>
          <cell r="D764">
            <v>-302627.52</v>
          </cell>
          <cell r="F764" t="str">
            <v>RES</v>
          </cell>
          <cell r="I764" t="str">
            <v>Second Year</v>
          </cell>
        </row>
        <row r="765">
          <cell r="B765">
            <v>2012</v>
          </cell>
          <cell r="D765">
            <v>302627.52</v>
          </cell>
          <cell r="F765" t="str">
            <v>RES</v>
          </cell>
          <cell r="I765" t="str">
            <v>Second Year</v>
          </cell>
        </row>
        <row r="766">
          <cell r="B766">
            <v>2012</v>
          </cell>
          <cell r="D766">
            <v>106153.08</v>
          </cell>
          <cell r="F766" t="str">
            <v>RES</v>
          </cell>
          <cell r="I766" t="str">
            <v>Second Year</v>
          </cell>
        </row>
        <row r="767">
          <cell r="B767">
            <v>2012</v>
          </cell>
          <cell r="D767">
            <v>-106153.08</v>
          </cell>
          <cell r="F767" t="str">
            <v>RES</v>
          </cell>
          <cell r="I767" t="str">
            <v>Second Year</v>
          </cell>
        </row>
        <row r="768">
          <cell r="B768">
            <v>2012</v>
          </cell>
          <cell r="D768">
            <v>106153.08</v>
          </cell>
          <cell r="F768" t="str">
            <v>RES</v>
          </cell>
          <cell r="I768" t="str">
            <v>Second Year</v>
          </cell>
        </row>
        <row r="769">
          <cell r="B769">
            <v>2012</v>
          </cell>
          <cell r="D769">
            <v>1930</v>
          </cell>
          <cell r="F769" t="str">
            <v>RES</v>
          </cell>
          <cell r="I769" t="str">
            <v>Second Year</v>
          </cell>
        </row>
        <row r="770">
          <cell r="B770">
            <v>2012</v>
          </cell>
          <cell r="D770">
            <v>1930</v>
          </cell>
          <cell r="F770" t="str">
            <v>RES</v>
          </cell>
          <cell r="I770" t="str">
            <v>Second Year</v>
          </cell>
        </row>
        <row r="771">
          <cell r="B771">
            <v>2012</v>
          </cell>
          <cell r="D771">
            <v>44401.57</v>
          </cell>
          <cell r="F771" t="str">
            <v>RES</v>
          </cell>
          <cell r="I771" t="str">
            <v>Second Year</v>
          </cell>
        </row>
        <row r="772">
          <cell r="B772">
            <v>2012</v>
          </cell>
          <cell r="D772">
            <v>8863</v>
          </cell>
          <cell r="F772" t="str">
            <v>RES</v>
          </cell>
          <cell r="I772" t="str">
            <v>Second Year</v>
          </cell>
        </row>
        <row r="773">
          <cell r="B773">
            <v>2012</v>
          </cell>
          <cell r="D773">
            <v>8863</v>
          </cell>
          <cell r="F773" t="str">
            <v>RES</v>
          </cell>
          <cell r="I773" t="str">
            <v>Second Year</v>
          </cell>
        </row>
        <row r="774">
          <cell r="B774">
            <v>2012</v>
          </cell>
          <cell r="D774">
            <v>203850.91</v>
          </cell>
          <cell r="F774" t="str">
            <v>RES</v>
          </cell>
          <cell r="I774" t="str">
            <v>Second Year</v>
          </cell>
        </row>
        <row r="775">
          <cell r="B775">
            <v>2012</v>
          </cell>
          <cell r="D775">
            <v>14572</v>
          </cell>
          <cell r="F775" t="str">
            <v>RES</v>
          </cell>
          <cell r="I775" t="str">
            <v>Second Year</v>
          </cell>
        </row>
        <row r="776">
          <cell r="B776">
            <v>2012</v>
          </cell>
          <cell r="D776">
            <v>14572</v>
          </cell>
          <cell r="F776" t="str">
            <v>RES</v>
          </cell>
          <cell r="I776" t="str">
            <v>Second Year</v>
          </cell>
        </row>
        <row r="777">
          <cell r="B777">
            <v>2012</v>
          </cell>
          <cell r="D777">
            <v>335163.94</v>
          </cell>
          <cell r="F777" t="str">
            <v>RES</v>
          </cell>
          <cell r="I777" t="str">
            <v>Second Year</v>
          </cell>
        </row>
        <row r="778">
          <cell r="B778">
            <v>2012</v>
          </cell>
          <cell r="D778">
            <v>9571</v>
          </cell>
          <cell r="F778" t="str">
            <v>RES</v>
          </cell>
          <cell r="I778" t="str">
            <v>Second Year</v>
          </cell>
        </row>
        <row r="779">
          <cell r="B779">
            <v>2012</v>
          </cell>
          <cell r="D779">
            <v>9571</v>
          </cell>
          <cell r="F779" t="str">
            <v>RES</v>
          </cell>
          <cell r="I779" t="str">
            <v>Second Year</v>
          </cell>
        </row>
        <row r="780">
          <cell r="B780">
            <v>2012</v>
          </cell>
          <cell r="D780">
            <v>220125.18</v>
          </cell>
          <cell r="F780" t="str">
            <v>RES</v>
          </cell>
          <cell r="I780" t="str">
            <v>Second Year</v>
          </cell>
        </row>
        <row r="781">
          <cell r="B781">
            <v>2012</v>
          </cell>
          <cell r="D781">
            <v>3357</v>
          </cell>
          <cell r="F781" t="str">
            <v>RES</v>
          </cell>
          <cell r="I781" t="str">
            <v>Second Year</v>
          </cell>
        </row>
        <row r="782">
          <cell r="B782">
            <v>2012</v>
          </cell>
          <cell r="D782">
            <v>3357</v>
          </cell>
          <cell r="F782" t="str">
            <v>RES</v>
          </cell>
          <cell r="I782" t="str">
            <v>Second Year</v>
          </cell>
        </row>
        <row r="783">
          <cell r="B783">
            <v>2012</v>
          </cell>
          <cell r="D783">
            <v>77214.09</v>
          </cell>
          <cell r="F783" t="str">
            <v>RES</v>
          </cell>
          <cell r="I783" t="str">
            <v>Second Year</v>
          </cell>
        </row>
        <row r="784">
          <cell r="B784">
            <v>2012</v>
          </cell>
          <cell r="D784">
            <v>691</v>
          </cell>
          <cell r="F784" t="str">
            <v>RES</v>
          </cell>
          <cell r="I784" t="str">
            <v>Second Year</v>
          </cell>
        </row>
        <row r="785">
          <cell r="B785">
            <v>2012</v>
          </cell>
          <cell r="D785">
            <v>13121.36</v>
          </cell>
          <cell r="F785" t="str">
            <v>RES</v>
          </cell>
          <cell r="I785" t="str">
            <v>Second Year</v>
          </cell>
        </row>
        <row r="786">
          <cell r="B786">
            <v>2012</v>
          </cell>
          <cell r="D786">
            <v>3171</v>
          </cell>
          <cell r="F786" t="str">
            <v>RES</v>
          </cell>
          <cell r="I786" t="str">
            <v>Second Year</v>
          </cell>
        </row>
        <row r="787">
          <cell r="B787">
            <v>2012</v>
          </cell>
          <cell r="D787">
            <v>60243.839999999997</v>
          </cell>
          <cell r="F787" t="str">
            <v>RES</v>
          </cell>
          <cell r="I787" t="str">
            <v>Second Year</v>
          </cell>
        </row>
        <row r="788">
          <cell r="B788">
            <v>2012</v>
          </cell>
          <cell r="D788">
            <v>5213</v>
          </cell>
          <cell r="F788" t="str">
            <v>RES</v>
          </cell>
          <cell r="I788" t="str">
            <v>Second Year</v>
          </cell>
        </row>
        <row r="789">
          <cell r="B789">
            <v>2012</v>
          </cell>
          <cell r="D789">
            <v>99051.16</v>
          </cell>
          <cell r="F789" t="str">
            <v>RES</v>
          </cell>
          <cell r="I789" t="str">
            <v>Second Year</v>
          </cell>
        </row>
        <row r="790">
          <cell r="B790">
            <v>2012</v>
          </cell>
          <cell r="D790">
            <v>3424</v>
          </cell>
          <cell r="F790" t="str">
            <v>RES</v>
          </cell>
          <cell r="I790" t="str">
            <v>Second Year</v>
          </cell>
        </row>
        <row r="791">
          <cell r="B791">
            <v>2012</v>
          </cell>
          <cell r="D791">
            <v>65053.760000000002</v>
          </cell>
          <cell r="F791" t="str">
            <v>RES</v>
          </cell>
          <cell r="I791" t="str">
            <v>Second Year</v>
          </cell>
        </row>
        <row r="792">
          <cell r="B792">
            <v>2012</v>
          </cell>
          <cell r="D792">
            <v>1201</v>
          </cell>
          <cell r="F792" t="str">
            <v>RES</v>
          </cell>
          <cell r="I792" t="str">
            <v>Second Year</v>
          </cell>
        </row>
        <row r="793">
          <cell r="B793">
            <v>2012</v>
          </cell>
          <cell r="D793">
            <v>22819.040000000001</v>
          </cell>
          <cell r="F793" t="str">
            <v>RES</v>
          </cell>
          <cell r="I793" t="str">
            <v>Second Year</v>
          </cell>
        </row>
        <row r="794">
          <cell r="B794">
            <v>2012</v>
          </cell>
          <cell r="D794">
            <v>5791</v>
          </cell>
          <cell r="F794" t="str">
            <v>RES</v>
          </cell>
          <cell r="I794" t="str">
            <v>Second Year</v>
          </cell>
        </row>
        <row r="795">
          <cell r="B795">
            <v>2012</v>
          </cell>
          <cell r="D795">
            <v>17373</v>
          </cell>
          <cell r="F795" t="str">
            <v>RES</v>
          </cell>
          <cell r="I795" t="str">
            <v>Second Year</v>
          </cell>
        </row>
        <row r="796">
          <cell r="B796">
            <v>2012</v>
          </cell>
          <cell r="D796">
            <v>28955</v>
          </cell>
          <cell r="F796" t="str">
            <v>RES</v>
          </cell>
          <cell r="I796" t="str">
            <v>Second Year</v>
          </cell>
        </row>
        <row r="797">
          <cell r="B797">
            <v>2012</v>
          </cell>
          <cell r="D797">
            <v>5791</v>
          </cell>
          <cell r="F797" t="str">
            <v>RES</v>
          </cell>
          <cell r="I797" t="str">
            <v>Second Year</v>
          </cell>
        </row>
        <row r="798">
          <cell r="B798">
            <v>2012</v>
          </cell>
          <cell r="D798">
            <v>17373</v>
          </cell>
          <cell r="F798" t="str">
            <v>RES</v>
          </cell>
          <cell r="I798" t="str">
            <v>Second Year</v>
          </cell>
        </row>
        <row r="799">
          <cell r="B799">
            <v>2012</v>
          </cell>
          <cell r="D799">
            <v>5791</v>
          </cell>
          <cell r="F799" t="str">
            <v>RES</v>
          </cell>
          <cell r="I799" t="str">
            <v>Second Year</v>
          </cell>
        </row>
        <row r="800">
          <cell r="B800">
            <v>2012</v>
          </cell>
          <cell r="D800">
            <v>43432</v>
          </cell>
          <cell r="F800" t="str">
            <v>RES</v>
          </cell>
          <cell r="I800" t="str">
            <v>Second Year</v>
          </cell>
        </row>
        <row r="801">
          <cell r="B801">
            <v>2012</v>
          </cell>
          <cell r="D801">
            <v>165042.48000000001</v>
          </cell>
          <cell r="F801" t="str">
            <v>RES</v>
          </cell>
          <cell r="I801" t="str">
            <v>Second Year</v>
          </cell>
        </row>
        <row r="802">
          <cell r="B802">
            <v>2012</v>
          </cell>
          <cell r="D802">
            <v>1884</v>
          </cell>
          <cell r="F802" t="str">
            <v>RES</v>
          </cell>
          <cell r="I802" t="str">
            <v>Second Year</v>
          </cell>
        </row>
        <row r="803">
          <cell r="B803">
            <v>2012</v>
          </cell>
          <cell r="D803">
            <v>5653</v>
          </cell>
          <cell r="F803" t="str">
            <v>RES</v>
          </cell>
          <cell r="I803" t="str">
            <v>Second Year</v>
          </cell>
        </row>
        <row r="804">
          <cell r="B804">
            <v>2012</v>
          </cell>
          <cell r="D804">
            <v>9422</v>
          </cell>
          <cell r="F804" t="str">
            <v>RES</v>
          </cell>
          <cell r="I804" t="str">
            <v>Second Year</v>
          </cell>
        </row>
        <row r="805">
          <cell r="B805">
            <v>2012</v>
          </cell>
          <cell r="D805">
            <v>1884</v>
          </cell>
          <cell r="F805" t="str">
            <v>RES</v>
          </cell>
          <cell r="I805" t="str">
            <v>Second Year</v>
          </cell>
        </row>
        <row r="806">
          <cell r="B806">
            <v>2012</v>
          </cell>
          <cell r="D806">
            <v>5653</v>
          </cell>
          <cell r="F806" t="str">
            <v>RES</v>
          </cell>
          <cell r="I806" t="str">
            <v>Second Year</v>
          </cell>
        </row>
        <row r="807">
          <cell r="B807">
            <v>2012</v>
          </cell>
          <cell r="D807">
            <v>1884</v>
          </cell>
          <cell r="F807" t="str">
            <v>RES</v>
          </cell>
          <cell r="I807" t="str">
            <v>Second Year</v>
          </cell>
        </row>
        <row r="808">
          <cell r="B808">
            <v>2012</v>
          </cell>
          <cell r="D808">
            <v>14133</v>
          </cell>
          <cell r="F808" t="str">
            <v>RES</v>
          </cell>
          <cell r="I808" t="str">
            <v>Second Year</v>
          </cell>
        </row>
        <row r="809">
          <cell r="B809">
            <v>2012</v>
          </cell>
          <cell r="D809">
            <v>53705.77</v>
          </cell>
          <cell r="F809" t="str">
            <v>RES</v>
          </cell>
          <cell r="I809" t="str">
            <v>Second Year</v>
          </cell>
        </row>
        <row r="810">
          <cell r="B810">
            <v>2012</v>
          </cell>
          <cell r="D810">
            <v>3098</v>
          </cell>
          <cell r="F810" t="str">
            <v>RES</v>
          </cell>
          <cell r="I810" t="str">
            <v>Second Year</v>
          </cell>
        </row>
        <row r="811">
          <cell r="B811">
            <v>2012</v>
          </cell>
          <cell r="D811">
            <v>9295</v>
          </cell>
          <cell r="F811" t="str">
            <v>RES</v>
          </cell>
          <cell r="I811" t="str">
            <v>Second Year</v>
          </cell>
        </row>
        <row r="812">
          <cell r="B812">
            <v>2012</v>
          </cell>
          <cell r="D812">
            <v>15491</v>
          </cell>
          <cell r="F812" t="str">
            <v>RES</v>
          </cell>
          <cell r="I812" t="str">
            <v>Second Year</v>
          </cell>
        </row>
        <row r="813">
          <cell r="B813">
            <v>2012</v>
          </cell>
          <cell r="D813">
            <v>3098</v>
          </cell>
          <cell r="F813" t="str">
            <v>RES</v>
          </cell>
          <cell r="I813" t="str">
            <v>Second Year</v>
          </cell>
        </row>
        <row r="814">
          <cell r="B814">
            <v>2012</v>
          </cell>
          <cell r="D814">
            <v>9295</v>
          </cell>
          <cell r="F814" t="str">
            <v>RES</v>
          </cell>
          <cell r="I814" t="str">
            <v>Second Year</v>
          </cell>
        </row>
        <row r="815">
          <cell r="B815">
            <v>2012</v>
          </cell>
          <cell r="D815">
            <v>3098</v>
          </cell>
          <cell r="F815" t="str">
            <v>RES</v>
          </cell>
          <cell r="I815" t="str">
            <v>Second Year</v>
          </cell>
        </row>
        <row r="816">
          <cell r="B816">
            <v>2012</v>
          </cell>
          <cell r="D816">
            <v>23237</v>
          </cell>
          <cell r="F816" t="str">
            <v>RES</v>
          </cell>
          <cell r="I816" t="str">
            <v>Second Year</v>
          </cell>
        </row>
        <row r="817">
          <cell r="B817">
            <v>2012</v>
          </cell>
          <cell r="D817">
            <v>88298.76</v>
          </cell>
          <cell r="F817" t="str">
            <v>RES</v>
          </cell>
          <cell r="I817" t="str">
            <v>Second Year</v>
          </cell>
        </row>
        <row r="818">
          <cell r="B818">
            <v>2012</v>
          </cell>
          <cell r="D818">
            <v>2035</v>
          </cell>
          <cell r="F818" t="str">
            <v>RES</v>
          </cell>
          <cell r="I818" t="str">
            <v>Second Year</v>
          </cell>
        </row>
        <row r="819">
          <cell r="B819">
            <v>2012</v>
          </cell>
          <cell r="D819">
            <v>6104</v>
          </cell>
          <cell r="F819" t="str">
            <v>RES</v>
          </cell>
          <cell r="I819" t="str">
            <v>Second Year</v>
          </cell>
        </row>
        <row r="820">
          <cell r="B820">
            <v>2012</v>
          </cell>
          <cell r="D820">
            <v>10174</v>
          </cell>
          <cell r="F820" t="str">
            <v>RES</v>
          </cell>
          <cell r="I820" t="str">
            <v>Second Year</v>
          </cell>
        </row>
        <row r="821">
          <cell r="B821">
            <v>2012</v>
          </cell>
          <cell r="D821">
            <v>2035</v>
          </cell>
          <cell r="F821" t="str">
            <v>RES</v>
          </cell>
          <cell r="I821" t="str">
            <v>Second Year</v>
          </cell>
        </row>
        <row r="822">
          <cell r="B822">
            <v>2012</v>
          </cell>
          <cell r="D822">
            <v>6104</v>
          </cell>
          <cell r="F822" t="str">
            <v>RES</v>
          </cell>
          <cell r="I822" t="str">
            <v>Second Year</v>
          </cell>
        </row>
        <row r="823">
          <cell r="B823">
            <v>2012</v>
          </cell>
          <cell r="D823">
            <v>2035</v>
          </cell>
          <cell r="F823" t="str">
            <v>RES</v>
          </cell>
          <cell r="I823" t="str">
            <v>Second Year</v>
          </cell>
        </row>
        <row r="824">
          <cell r="B824">
            <v>2012</v>
          </cell>
          <cell r="D824">
            <v>15261</v>
          </cell>
          <cell r="F824" t="str">
            <v>RES</v>
          </cell>
          <cell r="I824" t="str">
            <v>Second Year</v>
          </cell>
        </row>
        <row r="825">
          <cell r="B825">
            <v>2012</v>
          </cell>
          <cell r="D825">
            <v>57993.02</v>
          </cell>
          <cell r="F825" t="str">
            <v>RES</v>
          </cell>
          <cell r="I825" t="str">
            <v>Second Year</v>
          </cell>
        </row>
        <row r="826">
          <cell r="B826">
            <v>2012</v>
          </cell>
          <cell r="D826">
            <v>714</v>
          </cell>
          <cell r="F826" t="str">
            <v>RES</v>
          </cell>
          <cell r="I826" t="str">
            <v>Second Year</v>
          </cell>
        </row>
        <row r="827">
          <cell r="B827">
            <v>2012</v>
          </cell>
          <cell r="D827">
            <v>2141</v>
          </cell>
          <cell r="F827" t="str">
            <v>RES</v>
          </cell>
          <cell r="I827" t="str">
            <v>Second Year</v>
          </cell>
        </row>
        <row r="828">
          <cell r="B828">
            <v>2012</v>
          </cell>
          <cell r="D828">
            <v>3569</v>
          </cell>
          <cell r="F828" t="str">
            <v>RES</v>
          </cell>
          <cell r="I828" t="str">
            <v>Second Year</v>
          </cell>
        </row>
        <row r="829">
          <cell r="B829">
            <v>2012</v>
          </cell>
          <cell r="D829">
            <v>714</v>
          </cell>
          <cell r="F829" t="str">
            <v>RES</v>
          </cell>
          <cell r="I829" t="str">
            <v>Second Year</v>
          </cell>
        </row>
        <row r="830">
          <cell r="B830">
            <v>2012</v>
          </cell>
          <cell r="D830">
            <v>2141</v>
          </cell>
          <cell r="F830" t="str">
            <v>RES</v>
          </cell>
          <cell r="I830" t="str">
            <v>Second Year</v>
          </cell>
        </row>
        <row r="831">
          <cell r="B831">
            <v>2012</v>
          </cell>
          <cell r="D831">
            <v>714</v>
          </cell>
          <cell r="F831" t="str">
            <v>RES</v>
          </cell>
          <cell r="I831" t="str">
            <v>Second Year</v>
          </cell>
        </row>
        <row r="832">
          <cell r="B832">
            <v>2012</v>
          </cell>
          <cell r="D832">
            <v>5353</v>
          </cell>
          <cell r="F832" t="str">
            <v>RES</v>
          </cell>
          <cell r="I832" t="str">
            <v>Second Year</v>
          </cell>
        </row>
        <row r="833">
          <cell r="B833">
            <v>2012</v>
          </cell>
          <cell r="D833">
            <v>20341.84</v>
          </cell>
          <cell r="F833" t="str">
            <v>RES</v>
          </cell>
          <cell r="I833" t="str">
            <v>Second Year</v>
          </cell>
        </row>
        <row r="834">
          <cell r="B834">
            <v>2012</v>
          </cell>
          <cell r="D834">
            <v>163002</v>
          </cell>
          <cell r="F834" t="str">
            <v>RES</v>
          </cell>
          <cell r="I834" t="str">
            <v>Second Year</v>
          </cell>
        </row>
        <row r="835">
          <cell r="B835">
            <v>2012</v>
          </cell>
          <cell r="D835">
            <v>191350.43</v>
          </cell>
          <cell r="F835" t="str">
            <v>RES</v>
          </cell>
          <cell r="I835" t="str">
            <v>Second Year</v>
          </cell>
        </row>
        <row r="836">
          <cell r="B836">
            <v>2012</v>
          </cell>
          <cell r="D836">
            <v>53041</v>
          </cell>
          <cell r="F836" t="str">
            <v>RES</v>
          </cell>
          <cell r="I836" t="str">
            <v>Second Year</v>
          </cell>
        </row>
        <row r="837">
          <cell r="B837">
            <v>2012</v>
          </cell>
          <cell r="D837">
            <v>62264.91</v>
          </cell>
          <cell r="F837" t="str">
            <v>RES</v>
          </cell>
          <cell r="I837" t="str">
            <v>Second Year</v>
          </cell>
        </row>
        <row r="838">
          <cell r="B838">
            <v>2012</v>
          </cell>
          <cell r="D838">
            <v>87207</v>
          </cell>
          <cell r="F838" t="str">
            <v>RES</v>
          </cell>
          <cell r="I838" t="str">
            <v>Second Year</v>
          </cell>
        </row>
        <row r="839">
          <cell r="B839">
            <v>2012</v>
          </cell>
          <cell r="D839">
            <v>102374.39</v>
          </cell>
          <cell r="F839" t="str">
            <v>RES</v>
          </cell>
          <cell r="I839" t="str">
            <v>Second Year</v>
          </cell>
        </row>
        <row r="840">
          <cell r="B840">
            <v>2012</v>
          </cell>
          <cell r="D840">
            <v>57275</v>
          </cell>
          <cell r="F840" t="str">
            <v>RES</v>
          </cell>
          <cell r="I840" t="str">
            <v>Second Year</v>
          </cell>
        </row>
        <row r="841">
          <cell r="B841">
            <v>2012</v>
          </cell>
          <cell r="D841">
            <v>67236.710000000006</v>
          </cell>
          <cell r="F841" t="str">
            <v>RES</v>
          </cell>
          <cell r="I841" t="str">
            <v>Second Year</v>
          </cell>
        </row>
        <row r="842">
          <cell r="B842">
            <v>2012</v>
          </cell>
          <cell r="D842">
            <v>20091</v>
          </cell>
          <cell r="F842" t="str">
            <v>RES</v>
          </cell>
          <cell r="I842" t="str">
            <v>Second Year</v>
          </cell>
        </row>
        <row r="843">
          <cell r="B843">
            <v>2012</v>
          </cell>
          <cell r="D843">
            <v>23584.15</v>
          </cell>
          <cell r="F843" t="str">
            <v>RES</v>
          </cell>
          <cell r="I843" t="str">
            <v>Second Year</v>
          </cell>
        </row>
        <row r="844">
          <cell r="B844">
            <v>2012</v>
          </cell>
          <cell r="D844">
            <v>5947</v>
          </cell>
          <cell r="F844" t="str">
            <v>RES</v>
          </cell>
          <cell r="I844" t="str">
            <v>Second Year</v>
          </cell>
        </row>
        <row r="845">
          <cell r="B845">
            <v>2012</v>
          </cell>
          <cell r="D845">
            <v>36534.129999999997</v>
          </cell>
          <cell r="F845" t="str">
            <v>RES</v>
          </cell>
          <cell r="I845" t="str">
            <v>Second Year</v>
          </cell>
        </row>
        <row r="846">
          <cell r="B846">
            <v>2012</v>
          </cell>
          <cell r="D846">
            <v>10537</v>
          </cell>
          <cell r="F846" t="str">
            <v>RES</v>
          </cell>
          <cell r="I846" t="str">
            <v>Second Year</v>
          </cell>
        </row>
        <row r="847">
          <cell r="B847">
            <v>2012</v>
          </cell>
          <cell r="D847">
            <v>64725.51</v>
          </cell>
          <cell r="F847" t="str">
            <v>RES</v>
          </cell>
          <cell r="I847" t="str">
            <v>Second Year</v>
          </cell>
        </row>
        <row r="848">
          <cell r="B848">
            <v>2012</v>
          </cell>
          <cell r="D848">
            <v>17324</v>
          </cell>
          <cell r="F848" t="str">
            <v>RES</v>
          </cell>
          <cell r="I848" t="str">
            <v>Second Year</v>
          </cell>
        </row>
        <row r="849">
          <cell r="B849">
            <v>2012</v>
          </cell>
          <cell r="D849">
            <v>106419.62</v>
          </cell>
          <cell r="F849" t="str">
            <v>RES</v>
          </cell>
          <cell r="I849" t="str">
            <v>Second Year</v>
          </cell>
        </row>
        <row r="850">
          <cell r="B850">
            <v>2012</v>
          </cell>
          <cell r="D850">
            <v>11378</v>
          </cell>
          <cell r="F850" t="str">
            <v>RES</v>
          </cell>
          <cell r="I850" t="str">
            <v>Second Year</v>
          </cell>
        </row>
        <row r="851">
          <cell r="B851">
            <v>2012</v>
          </cell>
          <cell r="D851">
            <v>69893.320000000007</v>
          </cell>
          <cell r="F851" t="str">
            <v>RES</v>
          </cell>
          <cell r="I851" t="str">
            <v>Second Year</v>
          </cell>
        </row>
        <row r="852">
          <cell r="B852">
            <v>2012</v>
          </cell>
          <cell r="D852">
            <v>3991</v>
          </cell>
          <cell r="F852" t="str">
            <v>RES</v>
          </cell>
          <cell r="I852" t="str">
            <v>Second Year</v>
          </cell>
        </row>
        <row r="853">
          <cell r="B853">
            <v>2012</v>
          </cell>
          <cell r="D853">
            <v>24516.66</v>
          </cell>
          <cell r="F853" t="str">
            <v>RES</v>
          </cell>
          <cell r="I853" t="str">
            <v>Second Year</v>
          </cell>
        </row>
        <row r="854">
          <cell r="B854">
            <v>2012</v>
          </cell>
          <cell r="D854">
            <v>601</v>
          </cell>
          <cell r="F854" t="str">
            <v>RES</v>
          </cell>
          <cell r="I854" t="str">
            <v>Second Year</v>
          </cell>
        </row>
        <row r="855">
          <cell r="B855">
            <v>2012</v>
          </cell>
          <cell r="D855">
            <v>59478.77</v>
          </cell>
          <cell r="F855" t="str">
            <v>RES</v>
          </cell>
          <cell r="I855" t="str">
            <v>Second Year</v>
          </cell>
        </row>
        <row r="856">
          <cell r="B856">
            <v>2012</v>
          </cell>
          <cell r="D856">
            <v>1064</v>
          </cell>
          <cell r="F856" t="str">
            <v>RES</v>
          </cell>
          <cell r="I856" t="str">
            <v>Second Year</v>
          </cell>
        </row>
        <row r="857">
          <cell r="B857">
            <v>2012</v>
          </cell>
          <cell r="D857">
            <v>105377.47</v>
          </cell>
          <cell r="F857" t="str">
            <v>RES</v>
          </cell>
          <cell r="I857" t="str">
            <v>Second Year</v>
          </cell>
        </row>
        <row r="858">
          <cell r="B858">
            <v>2012</v>
          </cell>
          <cell r="D858">
            <v>1750</v>
          </cell>
          <cell r="F858" t="str">
            <v>RES</v>
          </cell>
          <cell r="I858" t="str">
            <v>Second Year</v>
          </cell>
        </row>
        <row r="859">
          <cell r="B859">
            <v>2012</v>
          </cell>
          <cell r="D859">
            <v>173256.83</v>
          </cell>
          <cell r="F859" t="str">
            <v>RES</v>
          </cell>
          <cell r="I859" t="str">
            <v>Second Year</v>
          </cell>
        </row>
        <row r="860">
          <cell r="B860">
            <v>2012</v>
          </cell>
          <cell r="D860">
            <v>1149</v>
          </cell>
          <cell r="F860" t="str">
            <v>RES</v>
          </cell>
          <cell r="I860" t="str">
            <v>Second Year</v>
          </cell>
        </row>
        <row r="861">
          <cell r="B861">
            <v>2012</v>
          </cell>
          <cell r="D861">
            <v>113790.55</v>
          </cell>
          <cell r="F861" t="str">
            <v>RES</v>
          </cell>
          <cell r="I861" t="str">
            <v>Second Year</v>
          </cell>
        </row>
        <row r="862">
          <cell r="B862">
            <v>2012</v>
          </cell>
          <cell r="D862">
            <v>403</v>
          </cell>
          <cell r="F862" t="str">
            <v>RES</v>
          </cell>
          <cell r="I862" t="str">
            <v>Second Year</v>
          </cell>
        </row>
        <row r="863">
          <cell r="B863">
            <v>2012</v>
          </cell>
          <cell r="D863">
            <v>39914.51</v>
          </cell>
          <cell r="F863" t="str">
            <v>RES</v>
          </cell>
          <cell r="I863" t="str">
            <v>Second Year</v>
          </cell>
        </row>
        <row r="864">
          <cell r="B864">
            <v>2012</v>
          </cell>
          <cell r="D864">
            <v>8143</v>
          </cell>
          <cell r="F864" t="str">
            <v>RES</v>
          </cell>
          <cell r="I864" t="str">
            <v>Second Year</v>
          </cell>
        </row>
        <row r="865">
          <cell r="B865">
            <v>2012</v>
          </cell>
          <cell r="D865">
            <v>15806.16</v>
          </cell>
          <cell r="F865" t="str">
            <v>RES</v>
          </cell>
          <cell r="I865" t="str">
            <v>Second Year</v>
          </cell>
        </row>
        <row r="866">
          <cell r="B866">
            <v>2012</v>
          </cell>
          <cell r="D866">
            <v>14426</v>
          </cell>
          <cell r="F866" t="str">
            <v>RES</v>
          </cell>
          <cell r="I866" t="str">
            <v>Second Year</v>
          </cell>
        </row>
        <row r="867">
          <cell r="B867">
            <v>2012</v>
          </cell>
          <cell r="D867">
            <v>28003.99</v>
          </cell>
          <cell r="F867" t="str">
            <v>RES</v>
          </cell>
          <cell r="I867" t="str">
            <v>Second Year</v>
          </cell>
        </row>
        <row r="868">
          <cell r="B868">
            <v>2012</v>
          </cell>
          <cell r="D868">
            <v>23719</v>
          </cell>
          <cell r="F868" t="str">
            <v>RES</v>
          </cell>
          <cell r="I868" t="str">
            <v>Second Year</v>
          </cell>
        </row>
        <row r="869">
          <cell r="B869">
            <v>2012</v>
          </cell>
          <cell r="D869">
            <v>46042.69</v>
          </cell>
          <cell r="F869" t="str">
            <v>RES</v>
          </cell>
          <cell r="I869" t="str">
            <v>Second Year</v>
          </cell>
        </row>
        <row r="870">
          <cell r="B870">
            <v>2012</v>
          </cell>
          <cell r="D870">
            <v>15578</v>
          </cell>
          <cell r="F870" t="str">
            <v>RES</v>
          </cell>
          <cell r="I870" t="str">
            <v>Second Year</v>
          </cell>
        </row>
        <row r="871">
          <cell r="B871">
            <v>2012</v>
          </cell>
          <cell r="D871">
            <v>30239.51</v>
          </cell>
          <cell r="F871" t="str">
            <v>RES</v>
          </cell>
          <cell r="I871" t="str">
            <v>Second Year</v>
          </cell>
        </row>
        <row r="872">
          <cell r="B872">
            <v>2012</v>
          </cell>
          <cell r="D872">
            <v>5464</v>
          </cell>
          <cell r="F872" t="str">
            <v>RES</v>
          </cell>
          <cell r="I872" t="str">
            <v>Second Year</v>
          </cell>
        </row>
        <row r="873">
          <cell r="B873">
            <v>2012</v>
          </cell>
          <cell r="D873">
            <v>10607.48</v>
          </cell>
          <cell r="F873" t="str">
            <v>RES</v>
          </cell>
          <cell r="I873" t="str">
            <v>Second Year</v>
          </cell>
        </row>
        <row r="874">
          <cell r="B874">
            <v>2012</v>
          </cell>
          <cell r="D874">
            <v>343.56</v>
          </cell>
          <cell r="F874" t="str">
            <v>RES</v>
          </cell>
          <cell r="I874" t="str">
            <v>Second Year</v>
          </cell>
        </row>
        <row r="875">
          <cell r="B875">
            <v>2012</v>
          </cell>
          <cell r="D875">
            <v>18359.62</v>
          </cell>
          <cell r="F875" t="str">
            <v>RES</v>
          </cell>
          <cell r="I875" t="str">
            <v>Second Year</v>
          </cell>
        </row>
        <row r="876">
          <cell r="B876">
            <v>2012</v>
          </cell>
          <cell r="D876">
            <v>30186.16</v>
          </cell>
          <cell r="F876" t="str">
            <v>RES</v>
          </cell>
          <cell r="I876" t="str">
            <v>Second Year</v>
          </cell>
        </row>
        <row r="877">
          <cell r="B877">
            <v>2012</v>
          </cell>
          <cell r="D877">
            <v>19825.419999999998</v>
          </cell>
          <cell r="F877" t="str">
            <v>RES</v>
          </cell>
          <cell r="I877" t="str">
            <v>Second Year</v>
          </cell>
        </row>
        <row r="878">
          <cell r="B878">
            <v>2012</v>
          </cell>
          <cell r="D878">
            <v>6954.19</v>
          </cell>
          <cell r="F878" t="str">
            <v>RES</v>
          </cell>
          <cell r="I878" t="str">
            <v>Second Year</v>
          </cell>
        </row>
        <row r="879">
          <cell r="B879">
            <v>2012</v>
          </cell>
          <cell r="D879">
            <v>5198.2</v>
          </cell>
          <cell r="F879" t="str">
            <v>RES</v>
          </cell>
          <cell r="I879" t="str">
            <v>Second Year</v>
          </cell>
        </row>
        <row r="880">
          <cell r="B880">
            <v>2012</v>
          </cell>
          <cell r="D880">
            <v>299711.75</v>
          </cell>
          <cell r="F880" t="str">
            <v>RES</v>
          </cell>
          <cell r="I880" t="str">
            <v>Second Year</v>
          </cell>
        </row>
        <row r="881">
          <cell r="B881">
            <v>2012</v>
          </cell>
          <cell r="D881">
            <v>121391.69</v>
          </cell>
          <cell r="F881" t="str">
            <v>RES</v>
          </cell>
          <cell r="I881" t="str">
            <v>Second Year</v>
          </cell>
        </row>
        <row r="882">
          <cell r="B882">
            <v>2012</v>
          </cell>
          <cell r="D882">
            <v>199587.39</v>
          </cell>
          <cell r="F882" t="str">
            <v>RES</v>
          </cell>
          <cell r="I882" t="str">
            <v>Second Year</v>
          </cell>
        </row>
        <row r="883">
          <cell r="B883">
            <v>2012</v>
          </cell>
          <cell r="D883">
            <v>131083.37</v>
          </cell>
          <cell r="F883" t="str">
            <v>RES</v>
          </cell>
          <cell r="I883" t="str">
            <v>Second Year</v>
          </cell>
        </row>
        <row r="884">
          <cell r="B884">
            <v>2012</v>
          </cell>
          <cell r="D884">
            <v>45980.3</v>
          </cell>
          <cell r="F884" t="str">
            <v>RES</v>
          </cell>
          <cell r="I884" t="str">
            <v>Second Year</v>
          </cell>
        </row>
        <row r="885">
          <cell r="B885">
            <v>2012</v>
          </cell>
          <cell r="D885">
            <v>569038.46</v>
          </cell>
          <cell r="F885" t="str">
            <v>RES</v>
          </cell>
          <cell r="I885" t="str">
            <v>Second Year</v>
          </cell>
        </row>
        <row r="886">
          <cell r="B886">
            <v>2012</v>
          </cell>
          <cell r="D886">
            <v>185164.51</v>
          </cell>
          <cell r="F886" t="str">
            <v>RES</v>
          </cell>
          <cell r="I886" t="str">
            <v>Second Year</v>
          </cell>
        </row>
        <row r="887">
          <cell r="B887">
            <v>2012</v>
          </cell>
          <cell r="D887">
            <v>304440.14</v>
          </cell>
          <cell r="F887" t="str">
            <v>RES</v>
          </cell>
          <cell r="I887" t="str">
            <v>Second Year</v>
          </cell>
        </row>
        <row r="888">
          <cell r="B888">
            <v>2012</v>
          </cell>
          <cell r="D888">
            <v>199947.7</v>
          </cell>
          <cell r="F888" t="str">
            <v>RES</v>
          </cell>
          <cell r="I888" t="str">
            <v>Second Year</v>
          </cell>
        </row>
        <row r="889">
          <cell r="B889">
            <v>2012</v>
          </cell>
          <cell r="D889">
            <v>70135.929999999993</v>
          </cell>
          <cell r="F889" t="str">
            <v>RES</v>
          </cell>
          <cell r="I889" t="str">
            <v>Second Year</v>
          </cell>
        </row>
        <row r="890">
          <cell r="B890">
            <v>2012</v>
          </cell>
          <cell r="D890">
            <v>115935.48</v>
          </cell>
          <cell r="F890" t="str">
            <v>RES</v>
          </cell>
          <cell r="I890" t="str">
            <v>Second Year</v>
          </cell>
        </row>
        <row r="891">
          <cell r="B891">
            <v>2012</v>
          </cell>
          <cell r="D891">
            <v>205399.31</v>
          </cell>
          <cell r="F891" t="str">
            <v>RES</v>
          </cell>
          <cell r="I891" t="str">
            <v>Second Year</v>
          </cell>
        </row>
        <row r="892">
          <cell r="B892">
            <v>2012</v>
          </cell>
          <cell r="D892">
            <v>337709.37</v>
          </cell>
          <cell r="F892" t="str">
            <v>RES</v>
          </cell>
          <cell r="I892" t="str">
            <v>Second Year</v>
          </cell>
        </row>
        <row r="893">
          <cell r="B893">
            <v>2012</v>
          </cell>
          <cell r="D893">
            <v>221797.99</v>
          </cell>
          <cell r="F893" t="str">
            <v>RES</v>
          </cell>
          <cell r="I893" t="str">
            <v>Second Year</v>
          </cell>
        </row>
        <row r="894">
          <cell r="B894">
            <v>2012</v>
          </cell>
          <cell r="D894">
            <v>77800.399999999994</v>
          </cell>
          <cell r="F894" t="str">
            <v>RES</v>
          </cell>
          <cell r="I894" t="str">
            <v>Second Year</v>
          </cell>
        </row>
        <row r="895">
          <cell r="B895">
            <v>2012</v>
          </cell>
          <cell r="D895">
            <v>19879.400000000001</v>
          </cell>
          <cell r="F895" t="str">
            <v>RES</v>
          </cell>
          <cell r="I895" t="str">
            <v>Second Year</v>
          </cell>
        </row>
        <row r="896">
          <cell r="B896">
            <v>2012</v>
          </cell>
          <cell r="D896">
            <v>91269.64</v>
          </cell>
          <cell r="F896" t="str">
            <v>RES</v>
          </cell>
          <cell r="I896" t="str">
            <v>Second Year</v>
          </cell>
        </row>
        <row r="897">
          <cell r="B897">
            <v>2012</v>
          </cell>
          <cell r="D897">
            <v>150061.91</v>
          </cell>
          <cell r="F897" t="str">
            <v>RES</v>
          </cell>
          <cell r="I897" t="str">
            <v>Second Year</v>
          </cell>
        </row>
        <row r="898">
          <cell r="B898">
            <v>2012</v>
          </cell>
          <cell r="D898">
            <v>98556.43</v>
          </cell>
          <cell r="F898" t="str">
            <v>RES</v>
          </cell>
          <cell r="I898" t="str">
            <v>Second Year</v>
          </cell>
        </row>
        <row r="899">
          <cell r="B899">
            <v>2012</v>
          </cell>
          <cell r="D899">
            <v>34570.78</v>
          </cell>
          <cell r="F899" t="str">
            <v>RES</v>
          </cell>
          <cell r="I899" t="str">
            <v>Second Year</v>
          </cell>
        </row>
        <row r="900">
          <cell r="B900">
            <v>2012</v>
          </cell>
          <cell r="D900">
            <v>127914.87</v>
          </cell>
          <cell r="F900" t="str">
            <v>RES</v>
          </cell>
          <cell r="I900" t="str">
            <v>Second Year</v>
          </cell>
        </row>
        <row r="901">
          <cell r="B901">
            <v>2012</v>
          </cell>
          <cell r="D901">
            <v>226622.82</v>
          </cell>
          <cell r="F901" t="str">
            <v>RES</v>
          </cell>
          <cell r="I901" t="str">
            <v>Second Year</v>
          </cell>
        </row>
        <row r="902">
          <cell r="B902">
            <v>2012</v>
          </cell>
          <cell r="D902">
            <v>372604.23</v>
          </cell>
          <cell r="F902" t="str">
            <v>RES</v>
          </cell>
          <cell r="I902" t="str">
            <v>Second Year</v>
          </cell>
        </row>
        <row r="903">
          <cell r="B903">
            <v>2012</v>
          </cell>
          <cell r="D903">
            <v>244715.95</v>
          </cell>
          <cell r="F903" t="str">
            <v>RES</v>
          </cell>
          <cell r="I903" t="str">
            <v>Second Year</v>
          </cell>
        </row>
        <row r="904">
          <cell r="B904">
            <v>2012</v>
          </cell>
          <cell r="D904">
            <v>85839.360000000001</v>
          </cell>
          <cell r="F904" t="str">
            <v>RES</v>
          </cell>
          <cell r="I904" t="str">
            <v>Second Year</v>
          </cell>
        </row>
        <row r="905">
          <cell r="B905">
            <v>2012</v>
          </cell>
          <cell r="D905">
            <v>181749.96</v>
          </cell>
          <cell r="F905" t="str">
            <v>RES</v>
          </cell>
          <cell r="I905" t="str">
            <v>Second Year</v>
          </cell>
        </row>
        <row r="906">
          <cell r="B906">
            <v>2012</v>
          </cell>
          <cell r="D906">
            <v>322000.78999999998</v>
          </cell>
          <cell r="F906" t="str">
            <v>RES</v>
          </cell>
          <cell r="I906" t="str">
            <v>Second Year</v>
          </cell>
        </row>
        <row r="907">
          <cell r="B907">
            <v>2012</v>
          </cell>
          <cell r="D907">
            <v>529420.89</v>
          </cell>
          <cell r="F907" t="str">
            <v>RES</v>
          </cell>
          <cell r="I907" t="str">
            <v>Second Year</v>
          </cell>
        </row>
        <row r="908">
          <cell r="B908">
            <v>2012</v>
          </cell>
          <cell r="D908">
            <v>347708.71</v>
          </cell>
          <cell r="F908" t="str">
            <v>RES</v>
          </cell>
          <cell r="I908" t="str">
            <v>Second Year</v>
          </cell>
        </row>
        <row r="909">
          <cell r="B909">
            <v>2012</v>
          </cell>
          <cell r="D909">
            <v>121966.28</v>
          </cell>
          <cell r="F909" t="str">
            <v>RES</v>
          </cell>
          <cell r="I909" t="str">
            <v>Second Year</v>
          </cell>
        </row>
        <row r="910">
          <cell r="B910">
            <v>2012</v>
          </cell>
          <cell r="D910">
            <v>64582.86</v>
          </cell>
          <cell r="F910" t="str">
            <v>RES</v>
          </cell>
          <cell r="I910" t="str">
            <v>Second Year</v>
          </cell>
        </row>
        <row r="911">
          <cell r="B911">
            <v>2012</v>
          </cell>
          <cell r="D911">
            <v>114419.46</v>
          </cell>
          <cell r="F911" t="str">
            <v>RES</v>
          </cell>
          <cell r="I911" t="str">
            <v>Second Year</v>
          </cell>
        </row>
        <row r="912">
          <cell r="B912">
            <v>2012</v>
          </cell>
          <cell r="D912">
            <v>188123.94</v>
          </cell>
          <cell r="F912" t="str">
            <v>RES</v>
          </cell>
          <cell r="I912" t="str">
            <v>Second Year</v>
          </cell>
        </row>
        <row r="913">
          <cell r="B913">
            <v>2012</v>
          </cell>
          <cell r="D913">
            <v>123554.5</v>
          </cell>
          <cell r="F913" t="str">
            <v>RES</v>
          </cell>
          <cell r="I913" t="str">
            <v>Second Year</v>
          </cell>
        </row>
        <row r="914">
          <cell r="B914">
            <v>2012</v>
          </cell>
          <cell r="D914">
            <v>43339.38</v>
          </cell>
          <cell r="F914" t="str">
            <v>RES</v>
          </cell>
          <cell r="I914" t="str">
            <v>Second Year</v>
          </cell>
        </row>
        <row r="915">
          <cell r="B915">
            <v>2012</v>
          </cell>
          <cell r="D915">
            <v>9208.24</v>
          </cell>
          <cell r="F915" t="str">
            <v>RES</v>
          </cell>
          <cell r="I915" t="str">
            <v>Second Year</v>
          </cell>
        </row>
        <row r="916">
          <cell r="B916">
            <v>2012</v>
          </cell>
          <cell r="D916">
            <v>42276.56</v>
          </cell>
          <cell r="F916" t="str">
            <v>RES</v>
          </cell>
          <cell r="I916" t="str">
            <v>Second Year</v>
          </cell>
        </row>
        <row r="917">
          <cell r="B917">
            <v>2012</v>
          </cell>
          <cell r="D917">
            <v>69509.440000000002</v>
          </cell>
          <cell r="F917" t="str">
            <v>RES</v>
          </cell>
          <cell r="I917" t="str">
            <v>Second Year</v>
          </cell>
        </row>
        <row r="918">
          <cell r="B918">
            <v>2012</v>
          </cell>
          <cell r="D918">
            <v>45651.839999999997</v>
          </cell>
          <cell r="F918" t="str">
            <v>RES</v>
          </cell>
          <cell r="I918" t="str">
            <v>Second Year</v>
          </cell>
        </row>
        <row r="919">
          <cell r="B919">
            <v>2012</v>
          </cell>
          <cell r="D919">
            <v>16013.36</v>
          </cell>
          <cell r="F919" t="str">
            <v>RES</v>
          </cell>
          <cell r="I919" t="str">
            <v>Second Year</v>
          </cell>
        </row>
        <row r="920">
          <cell r="B920">
            <v>2012</v>
          </cell>
          <cell r="D920">
            <v>253243.59</v>
          </cell>
          <cell r="F920" t="str">
            <v>RES</v>
          </cell>
          <cell r="I920" t="str">
            <v>Second Year</v>
          </cell>
        </row>
        <row r="921">
          <cell r="B921">
            <v>2012</v>
          </cell>
          <cell r="D921">
            <v>82405.2</v>
          </cell>
          <cell r="F921" t="str">
            <v>RES</v>
          </cell>
          <cell r="I921" t="str">
            <v>Second Year</v>
          </cell>
        </row>
        <row r="922">
          <cell r="B922">
            <v>2012</v>
          </cell>
          <cell r="D922">
            <v>135487.35</v>
          </cell>
          <cell r="F922" t="str">
            <v>RES</v>
          </cell>
          <cell r="I922" t="str">
            <v>Second Year</v>
          </cell>
        </row>
        <row r="923">
          <cell r="B923">
            <v>2012</v>
          </cell>
          <cell r="D923">
            <v>88984.27</v>
          </cell>
          <cell r="F923" t="str">
            <v>RES</v>
          </cell>
          <cell r="I923" t="str">
            <v>Second Year</v>
          </cell>
        </row>
        <row r="924">
          <cell r="B924">
            <v>2012</v>
          </cell>
          <cell r="D924">
            <v>31213.14</v>
          </cell>
          <cell r="F924" t="str">
            <v>RES</v>
          </cell>
          <cell r="I924" t="str">
            <v>Second Year</v>
          </cell>
        </row>
        <row r="925">
          <cell r="B925">
            <v>2012</v>
          </cell>
          <cell r="D925">
            <v>42.11</v>
          </cell>
          <cell r="F925" t="str">
            <v>CASH PREPAYMENT</v>
          </cell>
          <cell r="I925" t="str">
            <v>Second Year</v>
          </cell>
        </row>
        <row r="926">
          <cell r="B926">
            <v>2012</v>
          </cell>
          <cell r="D926">
            <v>2250.1999999999998</v>
          </cell>
          <cell r="F926" t="str">
            <v>CASH PREPAYMENT</v>
          </cell>
          <cell r="I926" t="str">
            <v>Second Year</v>
          </cell>
        </row>
        <row r="927">
          <cell r="B927">
            <v>2012</v>
          </cell>
          <cell r="D927">
            <v>3699.7</v>
          </cell>
          <cell r="F927" t="str">
            <v>CASH PREPAYMENT</v>
          </cell>
          <cell r="I927" t="str">
            <v>Second Year</v>
          </cell>
        </row>
        <row r="928">
          <cell r="B928">
            <v>2012</v>
          </cell>
          <cell r="D928">
            <v>2429.86</v>
          </cell>
          <cell r="F928" t="str">
            <v>CASH PREPAYMENT</v>
          </cell>
          <cell r="I928" t="str">
            <v>Second Year</v>
          </cell>
        </row>
        <row r="929">
          <cell r="B929">
            <v>2012</v>
          </cell>
          <cell r="D929">
            <v>852.32</v>
          </cell>
          <cell r="F929" t="str">
            <v>CASH PREPAYMENT</v>
          </cell>
          <cell r="I929" t="str">
            <v>Second Year</v>
          </cell>
        </row>
        <row r="930">
          <cell r="B930">
            <v>2012</v>
          </cell>
          <cell r="D930">
            <v>1006.47</v>
          </cell>
          <cell r="F930" t="str">
            <v>CASH PREPAYMENT</v>
          </cell>
          <cell r="I930" t="str">
            <v>Second Year</v>
          </cell>
        </row>
        <row r="931">
          <cell r="B931">
            <v>2012</v>
          </cell>
          <cell r="D931">
            <v>29031.040000000001</v>
          </cell>
          <cell r="F931" t="str">
            <v>CASH PREPAYMENT</v>
          </cell>
          <cell r="I931" t="str">
            <v>Second Year</v>
          </cell>
        </row>
        <row r="932">
          <cell r="B932">
            <v>2012</v>
          </cell>
          <cell r="D932">
            <v>47731.68</v>
          </cell>
          <cell r="F932" t="str">
            <v>CASH PREPAYMENT</v>
          </cell>
          <cell r="I932" t="str">
            <v>Second Year</v>
          </cell>
        </row>
        <row r="933">
          <cell r="B933">
            <v>2012</v>
          </cell>
          <cell r="D933">
            <v>31348.82</v>
          </cell>
          <cell r="F933" t="str">
            <v>CASH PREPAYMENT</v>
          </cell>
          <cell r="I933" t="str">
            <v>Second Year</v>
          </cell>
        </row>
        <row r="934">
          <cell r="B934">
            <v>2012</v>
          </cell>
          <cell r="D934">
            <v>10996.27</v>
          </cell>
          <cell r="F934" t="str">
            <v>CASH PREPAYMENT</v>
          </cell>
          <cell r="I934" t="str">
            <v>Second Year</v>
          </cell>
        </row>
        <row r="935">
          <cell r="B935">
            <v>2012</v>
          </cell>
          <cell r="D935">
            <v>7294.88</v>
          </cell>
          <cell r="F935" t="str">
            <v>CASH PREPAYMENT</v>
          </cell>
          <cell r="I935" t="str">
            <v>Second Year</v>
          </cell>
        </row>
        <row r="936">
          <cell r="B936">
            <v>2012</v>
          </cell>
          <cell r="D936">
            <v>33838.300000000003</v>
          </cell>
          <cell r="F936" t="str">
            <v>CASH PREPAYMENT</v>
          </cell>
          <cell r="I936" t="str">
            <v>Second Year</v>
          </cell>
        </row>
        <row r="937">
          <cell r="B937">
            <v>2012</v>
          </cell>
          <cell r="D937">
            <v>55635.58</v>
          </cell>
          <cell r="F937" t="str">
            <v>CASH PREPAYMENT</v>
          </cell>
          <cell r="I937" t="str">
            <v>Second Year</v>
          </cell>
        </row>
        <row r="938">
          <cell r="B938">
            <v>2012</v>
          </cell>
          <cell r="D938">
            <v>36539.879999999997</v>
          </cell>
          <cell r="F938" t="str">
            <v>CASH PREPAYMENT</v>
          </cell>
          <cell r="I938" t="str">
            <v>Second Year</v>
          </cell>
        </row>
        <row r="939">
          <cell r="B939">
            <v>2012</v>
          </cell>
          <cell r="D939">
            <v>12817.15</v>
          </cell>
          <cell r="F939" t="str">
            <v>CASH PREPAYMENT</v>
          </cell>
          <cell r="I939" t="str">
            <v>Second Year</v>
          </cell>
        </row>
        <row r="940">
          <cell r="B940">
            <v>2012</v>
          </cell>
          <cell r="D940">
            <v>10422.299999999999</v>
          </cell>
          <cell r="F940" t="str">
            <v>CASH PREPAYMENT</v>
          </cell>
          <cell r="I940" t="str">
            <v>Second Year</v>
          </cell>
        </row>
        <row r="941">
          <cell r="B941">
            <v>2012</v>
          </cell>
          <cell r="D941">
            <v>48345.29</v>
          </cell>
          <cell r="F941" t="str">
            <v>CASH PREPAYMENT</v>
          </cell>
          <cell r="I941" t="str">
            <v>Second Year</v>
          </cell>
        </row>
        <row r="942">
          <cell r="B942">
            <v>2012</v>
          </cell>
          <cell r="D942">
            <v>79487.41</v>
          </cell>
          <cell r="F942" t="str">
            <v>CASH PREPAYMENT</v>
          </cell>
          <cell r="I942" t="str">
            <v>Second Year</v>
          </cell>
        </row>
        <row r="943">
          <cell r="B943">
            <v>2012</v>
          </cell>
          <cell r="D943">
            <v>52205.09</v>
          </cell>
          <cell r="F943" t="str">
            <v>CASH PREPAYMENT</v>
          </cell>
          <cell r="I943" t="str">
            <v>Second Year</v>
          </cell>
        </row>
        <row r="944">
          <cell r="B944">
            <v>2012</v>
          </cell>
          <cell r="D944">
            <v>18312.05</v>
          </cell>
          <cell r="F944" t="str">
            <v>CASH PREPAYMENT</v>
          </cell>
          <cell r="I944" t="str">
            <v>Second Year</v>
          </cell>
        </row>
        <row r="945">
          <cell r="B945">
            <v>2013</v>
          </cell>
          <cell r="D945">
            <v>29135</v>
          </cell>
          <cell r="F945" t="str">
            <v>RES</v>
          </cell>
          <cell r="I945" t="str">
            <v>First Year</v>
          </cell>
        </row>
        <row r="946">
          <cell r="B946">
            <v>2013</v>
          </cell>
          <cell r="D946">
            <v>51616</v>
          </cell>
          <cell r="F946" t="str">
            <v>RES</v>
          </cell>
          <cell r="I946" t="str">
            <v>First Year</v>
          </cell>
        </row>
        <row r="947">
          <cell r="B947">
            <v>2013</v>
          </cell>
          <cell r="D947">
            <v>84866</v>
          </cell>
          <cell r="F947" t="str">
            <v>RES</v>
          </cell>
          <cell r="I947" t="str">
            <v>First Year</v>
          </cell>
        </row>
        <row r="948">
          <cell r="B948">
            <v>2013</v>
          </cell>
          <cell r="D948">
            <v>55739</v>
          </cell>
          <cell r="F948" t="str">
            <v>RES</v>
          </cell>
          <cell r="I948" t="str">
            <v>First Year</v>
          </cell>
        </row>
        <row r="949">
          <cell r="B949">
            <v>2013</v>
          </cell>
          <cell r="D949">
            <v>19552</v>
          </cell>
          <cell r="F949" t="str">
            <v>RES</v>
          </cell>
          <cell r="I949" t="str">
            <v>First Year</v>
          </cell>
        </row>
        <row r="950">
          <cell r="B950">
            <v>2013</v>
          </cell>
          <cell r="D950">
            <v>3466</v>
          </cell>
          <cell r="F950" t="str">
            <v>RES</v>
          </cell>
          <cell r="I950" t="str">
            <v>First Year</v>
          </cell>
        </row>
        <row r="951">
          <cell r="B951">
            <v>2013</v>
          </cell>
          <cell r="D951">
            <v>737</v>
          </cell>
          <cell r="F951" t="str">
            <v>RES</v>
          </cell>
          <cell r="I951" t="str">
            <v>First Year</v>
          </cell>
        </row>
        <row r="952">
          <cell r="B952">
            <v>2013</v>
          </cell>
          <cell r="D952">
            <v>15914</v>
          </cell>
          <cell r="F952" t="str">
            <v>RES</v>
          </cell>
          <cell r="I952" t="str">
            <v>First Year</v>
          </cell>
        </row>
        <row r="953">
          <cell r="B953">
            <v>2013</v>
          </cell>
          <cell r="D953">
            <v>3386</v>
          </cell>
          <cell r="F953" t="str">
            <v>RES</v>
          </cell>
          <cell r="I953" t="str">
            <v>First Year</v>
          </cell>
        </row>
        <row r="954">
          <cell r="B954">
            <v>2013</v>
          </cell>
          <cell r="D954">
            <v>26164</v>
          </cell>
          <cell r="F954" t="str">
            <v>RES</v>
          </cell>
          <cell r="I954" t="str">
            <v>First Year</v>
          </cell>
        </row>
        <row r="955">
          <cell r="B955">
            <v>2013</v>
          </cell>
          <cell r="D955">
            <v>5567</v>
          </cell>
          <cell r="F955" t="str">
            <v>RES</v>
          </cell>
          <cell r="I955" t="str">
            <v>First Year</v>
          </cell>
        </row>
        <row r="956">
          <cell r="B956">
            <v>2013</v>
          </cell>
          <cell r="D956">
            <v>17185</v>
          </cell>
          <cell r="F956" t="str">
            <v>RES</v>
          </cell>
          <cell r="I956" t="str">
            <v>First Year</v>
          </cell>
        </row>
        <row r="957">
          <cell r="B957">
            <v>2013</v>
          </cell>
          <cell r="D957">
            <v>3656</v>
          </cell>
          <cell r="F957" t="str">
            <v>RES</v>
          </cell>
          <cell r="I957" t="str">
            <v>First Year</v>
          </cell>
        </row>
        <row r="958">
          <cell r="B958">
            <v>2013</v>
          </cell>
          <cell r="D958">
            <v>6028</v>
          </cell>
          <cell r="F958" t="str">
            <v>RES</v>
          </cell>
          <cell r="I958" t="str">
            <v>First Year</v>
          </cell>
        </row>
        <row r="959">
          <cell r="B959">
            <v>2013</v>
          </cell>
          <cell r="D959">
            <v>1283</v>
          </cell>
          <cell r="F959" t="str">
            <v>RES</v>
          </cell>
          <cell r="I959" t="str">
            <v>First Year</v>
          </cell>
        </row>
        <row r="960">
          <cell r="B960">
            <v>2013</v>
          </cell>
          <cell r="D960">
            <v>16102</v>
          </cell>
          <cell r="F960" t="str">
            <v>RES</v>
          </cell>
          <cell r="I960" t="str">
            <v>First Year</v>
          </cell>
        </row>
        <row r="961">
          <cell r="B961">
            <v>2013</v>
          </cell>
          <cell r="D961">
            <v>5239</v>
          </cell>
          <cell r="F961" t="str">
            <v>RES</v>
          </cell>
          <cell r="I961" t="str">
            <v>First Year</v>
          </cell>
        </row>
        <row r="962">
          <cell r="B962">
            <v>2013</v>
          </cell>
          <cell r="D962">
            <v>8614</v>
          </cell>
          <cell r="F962" t="str">
            <v>RES</v>
          </cell>
          <cell r="I962" t="str">
            <v>First Year</v>
          </cell>
        </row>
        <row r="963">
          <cell r="B963">
            <v>2013</v>
          </cell>
          <cell r="D963">
            <v>5658</v>
          </cell>
          <cell r="F963" t="str">
            <v>RES</v>
          </cell>
          <cell r="I963" t="str">
            <v>First Year</v>
          </cell>
        </row>
        <row r="964">
          <cell r="B964">
            <v>2013</v>
          </cell>
          <cell r="D964">
            <v>1985</v>
          </cell>
          <cell r="F964" t="str">
            <v>RES</v>
          </cell>
          <cell r="I964" t="str">
            <v>First Year</v>
          </cell>
        </row>
        <row r="965">
          <cell r="B965">
            <v>2013</v>
          </cell>
          <cell r="D965">
            <v>33232</v>
          </cell>
          <cell r="F965" t="str">
            <v>RES</v>
          </cell>
          <cell r="I965" t="str">
            <v>First Year</v>
          </cell>
        </row>
        <row r="966">
          <cell r="B966">
            <v>2013</v>
          </cell>
          <cell r="D966">
            <v>10813</v>
          </cell>
          <cell r="F966" t="str">
            <v>RES</v>
          </cell>
          <cell r="I966" t="str">
            <v>First Year</v>
          </cell>
        </row>
        <row r="967">
          <cell r="B967">
            <v>2013</v>
          </cell>
          <cell r="D967">
            <v>17779</v>
          </cell>
          <cell r="F967" t="str">
            <v>RES</v>
          </cell>
          <cell r="I967" t="str">
            <v>First Year</v>
          </cell>
        </row>
        <row r="968">
          <cell r="B968">
            <v>2013</v>
          </cell>
          <cell r="D968">
            <v>11677</v>
          </cell>
          <cell r="F968" t="str">
            <v>RES</v>
          </cell>
          <cell r="I968" t="str">
            <v>First Year</v>
          </cell>
        </row>
        <row r="969">
          <cell r="B969">
            <v>2013</v>
          </cell>
          <cell r="D969">
            <v>4096</v>
          </cell>
          <cell r="F969" t="str">
            <v>RES</v>
          </cell>
          <cell r="I969" t="str">
            <v>First Year</v>
          </cell>
        </row>
        <row r="970">
          <cell r="B970">
            <v>2013</v>
          </cell>
          <cell r="D970">
            <v>14266</v>
          </cell>
          <cell r="F970" t="str">
            <v>RES</v>
          </cell>
          <cell r="I970" t="str">
            <v>First Year</v>
          </cell>
        </row>
        <row r="971">
          <cell r="B971">
            <v>2013</v>
          </cell>
          <cell r="D971">
            <v>4642</v>
          </cell>
          <cell r="F971" t="str">
            <v>RES</v>
          </cell>
          <cell r="I971" t="str">
            <v>First Year</v>
          </cell>
        </row>
        <row r="972">
          <cell r="B972">
            <v>2013</v>
          </cell>
          <cell r="D972">
            <v>7632</v>
          </cell>
          <cell r="F972" t="str">
            <v>RES</v>
          </cell>
          <cell r="I972" t="str">
            <v>First Year</v>
          </cell>
        </row>
        <row r="973">
          <cell r="B973">
            <v>2013</v>
          </cell>
          <cell r="D973">
            <v>5013</v>
          </cell>
          <cell r="F973" t="str">
            <v>RES</v>
          </cell>
          <cell r="I973" t="str">
            <v>First Year</v>
          </cell>
        </row>
        <row r="974">
          <cell r="B974">
            <v>2013</v>
          </cell>
          <cell r="D974">
            <v>1758</v>
          </cell>
          <cell r="F974" t="str">
            <v>RES</v>
          </cell>
          <cell r="I974" t="str">
            <v>First Year</v>
          </cell>
        </row>
        <row r="975">
          <cell r="B975">
            <v>2013</v>
          </cell>
          <cell r="D975">
            <v>1007</v>
          </cell>
          <cell r="F975" t="str">
            <v>RES</v>
          </cell>
          <cell r="I975" t="str">
            <v>First Year</v>
          </cell>
        </row>
        <row r="976">
          <cell r="B976">
            <v>2013</v>
          </cell>
          <cell r="D976">
            <v>4626</v>
          </cell>
          <cell r="F976" t="str">
            <v>RES</v>
          </cell>
          <cell r="I976" t="str">
            <v>First Year</v>
          </cell>
        </row>
        <row r="977">
          <cell r="B977">
            <v>2013</v>
          </cell>
          <cell r="D977">
            <v>7605</v>
          </cell>
          <cell r="F977" t="str">
            <v>RES</v>
          </cell>
          <cell r="I977" t="str">
            <v>First Year</v>
          </cell>
        </row>
        <row r="978">
          <cell r="B978">
            <v>2013</v>
          </cell>
          <cell r="D978">
            <v>4995</v>
          </cell>
          <cell r="F978" t="str">
            <v>RES</v>
          </cell>
          <cell r="I978" t="str">
            <v>First Year</v>
          </cell>
        </row>
        <row r="979">
          <cell r="B979">
            <v>2013</v>
          </cell>
          <cell r="D979">
            <v>1752</v>
          </cell>
          <cell r="F979" t="str">
            <v>RES</v>
          </cell>
          <cell r="I979" t="str">
            <v>First Year</v>
          </cell>
        </row>
        <row r="980">
          <cell r="B980">
            <v>2013</v>
          </cell>
          <cell r="D980">
            <v>37644.300000000003</v>
          </cell>
          <cell r="F980" t="str">
            <v>CASH PREPAYMENT</v>
          </cell>
          <cell r="I980" t="str">
            <v>First Year</v>
          </cell>
        </row>
        <row r="981">
          <cell r="B981">
            <v>2013</v>
          </cell>
          <cell r="D981">
            <v>12249.36</v>
          </cell>
          <cell r="F981" t="str">
            <v>CASH PREPAYMENT</v>
          </cell>
          <cell r="I981" t="str">
            <v>First Year</v>
          </cell>
        </row>
        <row r="982">
          <cell r="B982">
            <v>2013</v>
          </cell>
          <cell r="D982">
            <v>20139.89</v>
          </cell>
          <cell r="F982" t="str">
            <v>CASH PREPAYMENT</v>
          </cell>
          <cell r="I982" t="str">
            <v>First Year</v>
          </cell>
        </row>
        <row r="983">
          <cell r="B983">
            <v>2013</v>
          </cell>
          <cell r="D983">
            <v>13227.81</v>
          </cell>
          <cell r="F983" t="str">
            <v>CASH PREPAYMENT</v>
          </cell>
          <cell r="I983" t="str">
            <v>First Year</v>
          </cell>
        </row>
        <row r="984">
          <cell r="B984">
            <v>2013</v>
          </cell>
          <cell r="D984">
            <v>4640.07</v>
          </cell>
          <cell r="F984" t="str">
            <v>CASH PREPAYMENT</v>
          </cell>
          <cell r="I984" t="str">
            <v>First Year</v>
          </cell>
        </row>
        <row r="985">
          <cell r="B985">
            <v>2013</v>
          </cell>
          <cell r="D985">
            <v>18341</v>
          </cell>
          <cell r="F985" t="str">
            <v>CASH PREPAYMENT</v>
          </cell>
          <cell r="I985" t="str">
            <v>First Year</v>
          </cell>
        </row>
        <row r="986">
          <cell r="B986">
            <v>2013</v>
          </cell>
          <cell r="D986">
            <v>32493.59</v>
          </cell>
          <cell r="F986" t="str">
            <v>CASH PREPAYMENT</v>
          </cell>
          <cell r="I986" t="str">
            <v>First Year</v>
          </cell>
        </row>
        <row r="987">
          <cell r="B987">
            <v>2013</v>
          </cell>
          <cell r="D987">
            <v>53424.62</v>
          </cell>
          <cell r="F987" t="str">
            <v>CASH PREPAYMENT</v>
          </cell>
          <cell r="I987" t="str">
            <v>First Year</v>
          </cell>
        </row>
        <row r="988">
          <cell r="B988">
            <v>2013</v>
          </cell>
          <cell r="D988">
            <v>35089.120000000003</v>
          </cell>
          <cell r="F988" t="str">
            <v>CASH PREPAYMENT</v>
          </cell>
          <cell r="I988" t="str">
            <v>First Year</v>
          </cell>
        </row>
        <row r="989">
          <cell r="B989">
            <v>2013</v>
          </cell>
          <cell r="D989">
            <v>12308.6</v>
          </cell>
          <cell r="F989" t="str">
            <v>CASH PREPAYMENT</v>
          </cell>
          <cell r="I989" t="str">
            <v>First Year</v>
          </cell>
        </row>
        <row r="990">
          <cell r="B990">
            <v>2013</v>
          </cell>
          <cell r="D990">
            <v>16760.599999999999</v>
          </cell>
          <cell r="F990" t="str">
            <v>CASH PREPAYMENT</v>
          </cell>
          <cell r="I990" t="str">
            <v>First Year</v>
          </cell>
        </row>
        <row r="991">
          <cell r="B991">
            <v>2013</v>
          </cell>
          <cell r="D991">
            <v>76952.91</v>
          </cell>
          <cell r="F991" t="str">
            <v>CASH PREPAYMENT</v>
          </cell>
          <cell r="I991" t="str">
            <v>First Year</v>
          </cell>
        </row>
        <row r="992">
          <cell r="B992">
            <v>2013</v>
          </cell>
          <cell r="D992">
            <v>126522.79</v>
          </cell>
          <cell r="F992" t="str">
            <v>CASH PREPAYMENT</v>
          </cell>
          <cell r="I992" t="str">
            <v>First Year</v>
          </cell>
        </row>
        <row r="993">
          <cell r="B993">
            <v>2013</v>
          </cell>
          <cell r="D993">
            <v>83099.759999999995</v>
          </cell>
          <cell r="F993" t="str">
            <v>CASH PREPAYMENT</v>
          </cell>
          <cell r="I993" t="str">
            <v>First Year</v>
          </cell>
        </row>
        <row r="994">
          <cell r="B994">
            <v>2013</v>
          </cell>
          <cell r="D994">
            <v>29149.82</v>
          </cell>
          <cell r="F994" t="str">
            <v>CASH PREPAYMENT</v>
          </cell>
          <cell r="I994" t="str">
            <v>First Year</v>
          </cell>
        </row>
        <row r="995">
          <cell r="B995">
            <v>2005</v>
          </cell>
          <cell r="D995">
            <v>5392.92</v>
          </cell>
          <cell r="F995" t="str">
            <v>RES</v>
          </cell>
          <cell r="I995" t="str">
            <v>Tenth Year</v>
          </cell>
        </row>
        <row r="996">
          <cell r="B996">
            <v>2010</v>
          </cell>
          <cell r="D996">
            <v>17.72</v>
          </cell>
          <cell r="F996" t="str">
            <v>RES</v>
          </cell>
          <cell r="I996" t="str">
            <v>Fifth Year</v>
          </cell>
        </row>
        <row r="997">
          <cell r="B997">
            <v>2010</v>
          </cell>
          <cell r="D997">
            <v>-117905.87</v>
          </cell>
          <cell r="F997" t="str">
            <v>RES</v>
          </cell>
          <cell r="I997" t="str">
            <v>Fifth Year</v>
          </cell>
        </row>
        <row r="998">
          <cell r="B998">
            <v>2010</v>
          </cell>
          <cell r="D998">
            <v>111814.78</v>
          </cell>
          <cell r="F998" t="str">
            <v>RES</v>
          </cell>
          <cell r="I998" t="str">
            <v>Fifth Year</v>
          </cell>
        </row>
        <row r="999">
          <cell r="B999">
            <v>2010</v>
          </cell>
          <cell r="D999">
            <v>-14511.35</v>
          </cell>
          <cell r="F999" t="str">
            <v>RES</v>
          </cell>
          <cell r="I999" t="str">
            <v>Fifth Year</v>
          </cell>
        </row>
        <row r="1000">
          <cell r="B1000">
            <v>2010</v>
          </cell>
          <cell r="D1000">
            <v>13219.89</v>
          </cell>
          <cell r="F1000" t="str">
            <v>RES</v>
          </cell>
          <cell r="I1000" t="str">
            <v>Fifth Year</v>
          </cell>
        </row>
        <row r="1001">
          <cell r="B1001">
            <v>2010</v>
          </cell>
          <cell r="D1001">
            <v>-12570.52</v>
          </cell>
          <cell r="F1001" t="str">
            <v>RES</v>
          </cell>
          <cell r="I1001" t="str">
            <v>Fifth Year</v>
          </cell>
        </row>
        <row r="1002">
          <cell r="B1002">
            <v>2010</v>
          </cell>
          <cell r="D1002">
            <v>12400.91</v>
          </cell>
          <cell r="F1002" t="str">
            <v>RES</v>
          </cell>
          <cell r="I1002" t="str">
            <v>Fifth Year</v>
          </cell>
        </row>
        <row r="1003">
          <cell r="B1003">
            <v>2012</v>
          </cell>
          <cell r="D1003">
            <v>29.71</v>
          </cell>
          <cell r="F1003" t="str">
            <v>RES</v>
          </cell>
          <cell r="I1003" t="str">
            <v>Third Year</v>
          </cell>
        </row>
        <row r="1004">
          <cell r="B1004">
            <v>2012</v>
          </cell>
          <cell r="D1004">
            <v>136.38</v>
          </cell>
          <cell r="F1004" t="str">
            <v>RES</v>
          </cell>
          <cell r="I1004" t="str">
            <v>Third Year</v>
          </cell>
        </row>
        <row r="1005">
          <cell r="B1005">
            <v>2012</v>
          </cell>
          <cell r="D1005">
            <v>224.22</v>
          </cell>
          <cell r="F1005" t="str">
            <v>RES</v>
          </cell>
          <cell r="I1005" t="str">
            <v>Third Year</v>
          </cell>
        </row>
        <row r="1006">
          <cell r="B1006">
            <v>2012</v>
          </cell>
          <cell r="D1006">
            <v>147.26</v>
          </cell>
          <cell r="F1006" t="str">
            <v>RES</v>
          </cell>
          <cell r="I1006" t="str">
            <v>Third Year</v>
          </cell>
        </row>
        <row r="1007">
          <cell r="B1007">
            <v>2012</v>
          </cell>
          <cell r="D1007">
            <v>51.66</v>
          </cell>
          <cell r="F1007" t="str">
            <v>RES</v>
          </cell>
          <cell r="I1007" t="str">
            <v>Third Year</v>
          </cell>
        </row>
        <row r="1008">
          <cell r="B1008">
            <v>2012</v>
          </cell>
          <cell r="D1008">
            <v>1467387.88</v>
          </cell>
          <cell r="F1008" t="str">
            <v>IND</v>
          </cell>
          <cell r="I1008" t="str">
            <v>Third Year</v>
          </cell>
        </row>
        <row r="1009">
          <cell r="B1009">
            <v>2012</v>
          </cell>
          <cell r="D1009">
            <v>1231432.33</v>
          </cell>
          <cell r="F1009" t="str">
            <v>IND</v>
          </cell>
          <cell r="I1009" t="str">
            <v>Third Year</v>
          </cell>
        </row>
        <row r="1010">
          <cell r="B1010">
            <v>2012</v>
          </cell>
          <cell r="D1010">
            <v>477486.47</v>
          </cell>
          <cell r="F1010" t="str">
            <v>IND</v>
          </cell>
          <cell r="I1010" t="str">
            <v>Third Year</v>
          </cell>
        </row>
        <row r="1011">
          <cell r="B1011">
            <v>2012</v>
          </cell>
          <cell r="D1011">
            <v>400706.78</v>
          </cell>
          <cell r="F1011" t="str">
            <v>IND</v>
          </cell>
          <cell r="I1011" t="str">
            <v>Third Year</v>
          </cell>
        </row>
        <row r="1012">
          <cell r="B1012">
            <v>2012</v>
          </cell>
          <cell r="D1012">
            <v>785064.28</v>
          </cell>
          <cell r="F1012" t="str">
            <v>IND</v>
          </cell>
          <cell r="I1012" t="str">
            <v>Third Year</v>
          </cell>
        </row>
        <row r="1013">
          <cell r="B1013">
            <v>2012</v>
          </cell>
          <cell r="D1013">
            <v>658826.17000000004</v>
          </cell>
          <cell r="F1013" t="str">
            <v>IND</v>
          </cell>
          <cell r="I1013" t="str">
            <v>Third Year</v>
          </cell>
        </row>
        <row r="1014">
          <cell r="B1014">
            <v>2012</v>
          </cell>
          <cell r="D1014">
            <v>515608.08</v>
          </cell>
          <cell r="F1014" t="str">
            <v>IND</v>
          </cell>
          <cell r="I1014" t="str">
            <v>Third Year</v>
          </cell>
        </row>
        <row r="1015">
          <cell r="B1015">
            <v>2012</v>
          </cell>
          <cell r="D1015">
            <v>432698.45</v>
          </cell>
          <cell r="F1015" t="str">
            <v>IND</v>
          </cell>
          <cell r="I1015" t="str">
            <v>Third Year</v>
          </cell>
        </row>
        <row r="1016">
          <cell r="B1016">
            <v>2012</v>
          </cell>
          <cell r="D1016">
            <v>180860.57</v>
          </cell>
          <cell r="F1016" t="str">
            <v>IND</v>
          </cell>
          <cell r="I1016" t="str">
            <v>Third Year</v>
          </cell>
        </row>
        <row r="1017">
          <cell r="B1017">
            <v>2012</v>
          </cell>
          <cell r="D1017">
            <v>151778.23999999999</v>
          </cell>
          <cell r="F1017" t="str">
            <v>IND</v>
          </cell>
          <cell r="I1017" t="str">
            <v>Third Year</v>
          </cell>
        </row>
        <row r="1018">
          <cell r="B1018">
            <v>2013</v>
          </cell>
          <cell r="D1018">
            <v>15688</v>
          </cell>
          <cell r="F1018" t="str">
            <v>RES</v>
          </cell>
          <cell r="I1018" t="str">
            <v>Second Year</v>
          </cell>
        </row>
        <row r="1019">
          <cell r="B1019">
            <v>2013</v>
          </cell>
          <cell r="D1019">
            <v>13447</v>
          </cell>
          <cell r="F1019" t="str">
            <v>RES</v>
          </cell>
          <cell r="I1019" t="str">
            <v>Second Year</v>
          </cell>
        </row>
        <row r="1020">
          <cell r="B1020">
            <v>2013</v>
          </cell>
          <cell r="D1020">
            <v>5603</v>
          </cell>
          <cell r="F1020" t="str">
            <v>RES</v>
          </cell>
          <cell r="I1020" t="str">
            <v>Second Year</v>
          </cell>
        </row>
        <row r="1021">
          <cell r="B1021">
            <v>2013</v>
          </cell>
          <cell r="D1021">
            <v>13447</v>
          </cell>
          <cell r="F1021" t="str">
            <v>RES</v>
          </cell>
          <cell r="I1021" t="str">
            <v>Second Year</v>
          </cell>
        </row>
        <row r="1022">
          <cell r="B1022">
            <v>2013</v>
          </cell>
          <cell r="D1022">
            <v>10085</v>
          </cell>
          <cell r="F1022" t="str">
            <v>RES</v>
          </cell>
          <cell r="I1022" t="str">
            <v>Second Year</v>
          </cell>
        </row>
        <row r="1023">
          <cell r="B1023">
            <v>2013</v>
          </cell>
          <cell r="D1023">
            <v>10085</v>
          </cell>
          <cell r="F1023" t="str">
            <v>RES</v>
          </cell>
          <cell r="I1023" t="str">
            <v>Second Year</v>
          </cell>
        </row>
        <row r="1024">
          <cell r="B1024">
            <v>2013</v>
          </cell>
          <cell r="D1024">
            <v>2241</v>
          </cell>
          <cell r="F1024" t="str">
            <v>RES</v>
          </cell>
          <cell r="I1024" t="str">
            <v>Second Year</v>
          </cell>
        </row>
        <row r="1025">
          <cell r="B1025">
            <v>2013</v>
          </cell>
          <cell r="D1025">
            <v>5603</v>
          </cell>
          <cell r="F1025" t="str">
            <v>RES</v>
          </cell>
          <cell r="I1025" t="str">
            <v>Second Year</v>
          </cell>
        </row>
        <row r="1026">
          <cell r="B1026">
            <v>2013</v>
          </cell>
          <cell r="D1026">
            <v>6723.19</v>
          </cell>
          <cell r="F1026" t="str">
            <v>RES</v>
          </cell>
          <cell r="I1026" t="str">
            <v>Second Year</v>
          </cell>
        </row>
        <row r="1027">
          <cell r="B1027">
            <v>2013</v>
          </cell>
          <cell r="D1027">
            <v>27793</v>
          </cell>
          <cell r="F1027" t="str">
            <v>RES</v>
          </cell>
          <cell r="I1027" t="str">
            <v>Second Year</v>
          </cell>
        </row>
        <row r="1028">
          <cell r="B1028">
            <v>2013</v>
          </cell>
          <cell r="D1028">
            <v>23823</v>
          </cell>
          <cell r="F1028" t="str">
            <v>RES</v>
          </cell>
          <cell r="I1028" t="str">
            <v>Second Year</v>
          </cell>
        </row>
        <row r="1029">
          <cell r="B1029">
            <v>2013</v>
          </cell>
          <cell r="D1029">
            <v>9926</v>
          </cell>
          <cell r="F1029" t="str">
            <v>RES</v>
          </cell>
          <cell r="I1029" t="str">
            <v>Second Year</v>
          </cell>
        </row>
        <row r="1030">
          <cell r="B1030">
            <v>2013</v>
          </cell>
          <cell r="D1030">
            <v>23823</v>
          </cell>
          <cell r="F1030" t="str">
            <v>RES</v>
          </cell>
          <cell r="I1030" t="str">
            <v>Second Year</v>
          </cell>
        </row>
        <row r="1031">
          <cell r="B1031">
            <v>2013</v>
          </cell>
          <cell r="D1031">
            <v>17867</v>
          </cell>
          <cell r="F1031" t="str">
            <v>RES</v>
          </cell>
          <cell r="I1031" t="str">
            <v>Second Year</v>
          </cell>
        </row>
        <row r="1032">
          <cell r="B1032">
            <v>2013</v>
          </cell>
          <cell r="D1032">
            <v>17867</v>
          </cell>
          <cell r="F1032" t="str">
            <v>RES</v>
          </cell>
          <cell r="I1032" t="str">
            <v>Second Year</v>
          </cell>
        </row>
        <row r="1033">
          <cell r="B1033">
            <v>2013</v>
          </cell>
          <cell r="D1033">
            <v>3970</v>
          </cell>
          <cell r="F1033" t="str">
            <v>RES</v>
          </cell>
          <cell r="I1033" t="str">
            <v>Second Year</v>
          </cell>
        </row>
        <row r="1034">
          <cell r="B1034">
            <v>2013</v>
          </cell>
          <cell r="D1034">
            <v>9926</v>
          </cell>
          <cell r="F1034" t="str">
            <v>RES</v>
          </cell>
          <cell r="I1034" t="str">
            <v>Second Year</v>
          </cell>
        </row>
        <row r="1035">
          <cell r="B1035">
            <v>2013</v>
          </cell>
          <cell r="D1035">
            <v>11913.67</v>
          </cell>
          <cell r="F1035" t="str">
            <v>RES</v>
          </cell>
          <cell r="I1035" t="str">
            <v>Second Year</v>
          </cell>
        </row>
        <row r="1036">
          <cell r="B1036">
            <v>2013</v>
          </cell>
          <cell r="D1036">
            <v>45697</v>
          </cell>
          <cell r="F1036" t="str">
            <v>RES</v>
          </cell>
          <cell r="I1036" t="str">
            <v>Second Year</v>
          </cell>
        </row>
        <row r="1037">
          <cell r="B1037">
            <v>2013</v>
          </cell>
          <cell r="D1037">
            <v>39169</v>
          </cell>
          <cell r="F1037" t="str">
            <v>RES</v>
          </cell>
          <cell r="I1037" t="str">
            <v>Second Year</v>
          </cell>
        </row>
        <row r="1038">
          <cell r="B1038">
            <v>2013</v>
          </cell>
          <cell r="D1038">
            <v>16320</v>
          </cell>
          <cell r="F1038" t="str">
            <v>RES</v>
          </cell>
          <cell r="I1038" t="str">
            <v>Second Year</v>
          </cell>
        </row>
        <row r="1039">
          <cell r="B1039">
            <v>2013</v>
          </cell>
          <cell r="D1039">
            <v>39169</v>
          </cell>
          <cell r="F1039" t="str">
            <v>RES</v>
          </cell>
          <cell r="I1039" t="str">
            <v>Second Year</v>
          </cell>
        </row>
        <row r="1040">
          <cell r="B1040">
            <v>2013</v>
          </cell>
          <cell r="D1040">
            <v>29377</v>
          </cell>
          <cell r="F1040" t="str">
            <v>RES</v>
          </cell>
          <cell r="I1040" t="str">
            <v>Second Year</v>
          </cell>
        </row>
        <row r="1041">
          <cell r="B1041">
            <v>2013</v>
          </cell>
          <cell r="D1041">
            <v>29377</v>
          </cell>
          <cell r="F1041" t="str">
            <v>RES</v>
          </cell>
          <cell r="I1041" t="str">
            <v>Second Year</v>
          </cell>
        </row>
        <row r="1042">
          <cell r="B1042">
            <v>2013</v>
          </cell>
          <cell r="D1042">
            <v>6528</v>
          </cell>
          <cell r="F1042" t="str">
            <v>RES</v>
          </cell>
          <cell r="I1042" t="str">
            <v>Second Year</v>
          </cell>
        </row>
        <row r="1043">
          <cell r="B1043">
            <v>2013</v>
          </cell>
          <cell r="D1043">
            <v>16320</v>
          </cell>
          <cell r="F1043" t="str">
            <v>RES</v>
          </cell>
          <cell r="I1043" t="str">
            <v>Second Year</v>
          </cell>
        </row>
        <row r="1044">
          <cell r="B1044">
            <v>2013</v>
          </cell>
          <cell r="D1044">
            <v>19583.060000000001</v>
          </cell>
          <cell r="F1044" t="str">
            <v>RES</v>
          </cell>
          <cell r="I1044" t="str">
            <v>Second Year</v>
          </cell>
        </row>
        <row r="1045">
          <cell r="B1045">
            <v>2013</v>
          </cell>
          <cell r="D1045">
            <v>30014</v>
          </cell>
          <cell r="F1045" t="str">
            <v>RES</v>
          </cell>
          <cell r="I1045" t="str">
            <v>Second Year</v>
          </cell>
        </row>
        <row r="1046">
          <cell r="B1046">
            <v>2013</v>
          </cell>
          <cell r="D1046">
            <v>25726</v>
          </cell>
          <cell r="F1046" t="str">
            <v>RES</v>
          </cell>
          <cell r="I1046" t="str">
            <v>Second Year</v>
          </cell>
        </row>
        <row r="1047">
          <cell r="B1047">
            <v>2013</v>
          </cell>
          <cell r="D1047">
            <v>10719</v>
          </cell>
          <cell r="F1047" t="str">
            <v>RES</v>
          </cell>
          <cell r="I1047" t="str">
            <v>Second Year</v>
          </cell>
        </row>
        <row r="1048">
          <cell r="B1048">
            <v>2013</v>
          </cell>
          <cell r="D1048">
            <v>25726</v>
          </cell>
          <cell r="F1048" t="str">
            <v>RES</v>
          </cell>
          <cell r="I1048" t="str">
            <v>Second Year</v>
          </cell>
        </row>
        <row r="1049">
          <cell r="B1049">
            <v>2013</v>
          </cell>
          <cell r="D1049">
            <v>19294</v>
          </cell>
          <cell r="F1049" t="str">
            <v>RES</v>
          </cell>
          <cell r="I1049" t="str">
            <v>Second Year</v>
          </cell>
        </row>
        <row r="1050">
          <cell r="B1050">
            <v>2013</v>
          </cell>
          <cell r="D1050">
            <v>19294</v>
          </cell>
          <cell r="F1050" t="str">
            <v>RES</v>
          </cell>
          <cell r="I1050" t="str">
            <v>Second Year</v>
          </cell>
        </row>
        <row r="1051">
          <cell r="B1051">
            <v>2013</v>
          </cell>
          <cell r="D1051">
            <v>4288</v>
          </cell>
          <cell r="F1051" t="str">
            <v>RES</v>
          </cell>
          <cell r="I1051" t="str">
            <v>Second Year</v>
          </cell>
        </row>
        <row r="1052">
          <cell r="B1052">
            <v>2013</v>
          </cell>
          <cell r="D1052">
            <v>10719</v>
          </cell>
          <cell r="F1052" t="str">
            <v>RES</v>
          </cell>
          <cell r="I1052" t="str">
            <v>Second Year</v>
          </cell>
        </row>
        <row r="1053">
          <cell r="B1053">
            <v>2013</v>
          </cell>
          <cell r="D1053">
            <v>12863.46</v>
          </cell>
          <cell r="F1053" t="str">
            <v>RES</v>
          </cell>
          <cell r="I1053" t="str">
            <v>Second Year</v>
          </cell>
        </row>
        <row r="1054">
          <cell r="B1054">
            <v>2013</v>
          </cell>
          <cell r="D1054">
            <v>10528</v>
          </cell>
          <cell r="F1054" t="str">
            <v>RES</v>
          </cell>
          <cell r="I1054" t="str">
            <v>Second Year</v>
          </cell>
        </row>
        <row r="1055">
          <cell r="B1055">
            <v>2013</v>
          </cell>
          <cell r="D1055">
            <v>9024</v>
          </cell>
          <cell r="F1055" t="str">
            <v>RES</v>
          </cell>
          <cell r="I1055" t="str">
            <v>Second Year</v>
          </cell>
        </row>
        <row r="1056">
          <cell r="B1056">
            <v>2013</v>
          </cell>
          <cell r="D1056">
            <v>3760</v>
          </cell>
          <cell r="F1056" t="str">
            <v>RES</v>
          </cell>
          <cell r="I1056" t="str">
            <v>Second Year</v>
          </cell>
        </row>
        <row r="1057">
          <cell r="B1057">
            <v>2013</v>
          </cell>
          <cell r="D1057">
            <v>9024</v>
          </cell>
          <cell r="F1057" t="str">
            <v>RES</v>
          </cell>
          <cell r="I1057" t="str">
            <v>Second Year</v>
          </cell>
        </row>
        <row r="1058">
          <cell r="B1058">
            <v>2013</v>
          </cell>
          <cell r="D1058">
            <v>6768</v>
          </cell>
          <cell r="F1058" t="str">
            <v>RES</v>
          </cell>
          <cell r="I1058" t="str">
            <v>Second Year</v>
          </cell>
        </row>
        <row r="1059">
          <cell r="B1059">
            <v>2013</v>
          </cell>
          <cell r="D1059">
            <v>6768</v>
          </cell>
          <cell r="F1059" t="str">
            <v>RES</v>
          </cell>
          <cell r="I1059" t="str">
            <v>Second Year</v>
          </cell>
        </row>
        <row r="1060">
          <cell r="B1060">
            <v>2013</v>
          </cell>
          <cell r="D1060">
            <v>1504</v>
          </cell>
          <cell r="F1060" t="str">
            <v>RES</v>
          </cell>
          <cell r="I1060" t="str">
            <v>Second Year</v>
          </cell>
        </row>
        <row r="1061">
          <cell r="B1061">
            <v>2013</v>
          </cell>
          <cell r="D1061">
            <v>3760</v>
          </cell>
          <cell r="F1061" t="str">
            <v>RES</v>
          </cell>
          <cell r="I1061" t="str">
            <v>Second Year</v>
          </cell>
        </row>
        <row r="1062">
          <cell r="B1062">
            <v>2013</v>
          </cell>
          <cell r="D1062">
            <v>4513.28</v>
          </cell>
          <cell r="F1062" t="str">
            <v>RES</v>
          </cell>
          <cell r="I1062" t="str">
            <v>Second Year</v>
          </cell>
        </row>
        <row r="1063">
          <cell r="B1063">
            <v>2013</v>
          </cell>
          <cell r="D1063">
            <v>30125</v>
          </cell>
          <cell r="F1063" t="str">
            <v>RES</v>
          </cell>
          <cell r="I1063" t="str">
            <v>Second Year</v>
          </cell>
        </row>
        <row r="1064">
          <cell r="B1064">
            <v>2013</v>
          </cell>
          <cell r="D1064">
            <v>5164</v>
          </cell>
          <cell r="F1064" t="str">
            <v>RES</v>
          </cell>
          <cell r="I1064" t="str">
            <v>Second Year</v>
          </cell>
        </row>
        <row r="1065">
          <cell r="B1065">
            <v>2013</v>
          </cell>
          <cell r="D1065">
            <v>2582</v>
          </cell>
          <cell r="F1065" t="str">
            <v>RES</v>
          </cell>
          <cell r="I1065" t="str">
            <v>Second Year</v>
          </cell>
        </row>
        <row r="1066">
          <cell r="B1066">
            <v>2013</v>
          </cell>
          <cell r="D1066">
            <v>2582</v>
          </cell>
          <cell r="F1066" t="str">
            <v>RES</v>
          </cell>
          <cell r="I1066" t="str">
            <v>Second Year</v>
          </cell>
        </row>
        <row r="1067">
          <cell r="B1067">
            <v>2013</v>
          </cell>
          <cell r="D1067">
            <v>45618.61</v>
          </cell>
          <cell r="F1067" t="str">
            <v>RES</v>
          </cell>
          <cell r="I1067" t="str">
            <v>Second Year</v>
          </cell>
        </row>
        <row r="1068">
          <cell r="B1068">
            <v>2013</v>
          </cell>
          <cell r="D1068">
            <v>53371</v>
          </cell>
          <cell r="F1068" t="str">
            <v>RES</v>
          </cell>
          <cell r="I1068" t="str">
            <v>Second Year</v>
          </cell>
        </row>
        <row r="1069">
          <cell r="B1069">
            <v>2013</v>
          </cell>
          <cell r="D1069">
            <v>9149</v>
          </cell>
          <cell r="F1069" t="str">
            <v>RES</v>
          </cell>
          <cell r="I1069" t="str">
            <v>Second Year</v>
          </cell>
        </row>
        <row r="1070">
          <cell r="B1070">
            <v>2013</v>
          </cell>
          <cell r="D1070">
            <v>4575</v>
          </cell>
          <cell r="F1070" t="str">
            <v>RES</v>
          </cell>
          <cell r="I1070" t="str">
            <v>Second Year</v>
          </cell>
        </row>
        <row r="1071">
          <cell r="B1071">
            <v>2013</v>
          </cell>
          <cell r="D1071">
            <v>4575</v>
          </cell>
          <cell r="F1071" t="str">
            <v>RES</v>
          </cell>
          <cell r="I1071" t="str">
            <v>Second Year</v>
          </cell>
        </row>
        <row r="1072">
          <cell r="B1072">
            <v>2013</v>
          </cell>
          <cell r="D1072">
            <v>80817.66</v>
          </cell>
          <cell r="F1072" t="str">
            <v>RES</v>
          </cell>
          <cell r="I1072" t="str">
            <v>Second Year</v>
          </cell>
        </row>
        <row r="1073">
          <cell r="B1073">
            <v>2013</v>
          </cell>
          <cell r="D1073">
            <v>87750</v>
          </cell>
          <cell r="F1073" t="str">
            <v>RES</v>
          </cell>
          <cell r="I1073" t="str">
            <v>Second Year</v>
          </cell>
        </row>
        <row r="1074">
          <cell r="B1074">
            <v>2013</v>
          </cell>
          <cell r="D1074">
            <v>15043</v>
          </cell>
          <cell r="F1074" t="str">
            <v>RES</v>
          </cell>
          <cell r="I1074" t="str">
            <v>Second Year</v>
          </cell>
        </row>
        <row r="1075">
          <cell r="B1075">
            <v>2013</v>
          </cell>
          <cell r="D1075">
            <v>7521</v>
          </cell>
          <cell r="F1075" t="str">
            <v>RES</v>
          </cell>
          <cell r="I1075" t="str">
            <v>Second Year</v>
          </cell>
        </row>
        <row r="1076">
          <cell r="B1076">
            <v>2013</v>
          </cell>
          <cell r="D1076">
            <v>7521</v>
          </cell>
          <cell r="F1076" t="str">
            <v>RES</v>
          </cell>
          <cell r="I1076" t="str">
            <v>Second Year</v>
          </cell>
        </row>
        <row r="1077">
          <cell r="B1077">
            <v>2013</v>
          </cell>
          <cell r="D1077">
            <v>132878.89000000001</v>
          </cell>
          <cell r="F1077" t="str">
            <v>RES</v>
          </cell>
          <cell r="I1077" t="str">
            <v>Second Year</v>
          </cell>
        </row>
        <row r="1078">
          <cell r="B1078">
            <v>2013</v>
          </cell>
          <cell r="D1078">
            <v>57634</v>
          </cell>
          <cell r="F1078" t="str">
            <v>RES</v>
          </cell>
          <cell r="I1078" t="str">
            <v>Second Year</v>
          </cell>
        </row>
        <row r="1079">
          <cell r="B1079">
            <v>2013</v>
          </cell>
          <cell r="D1079">
            <v>9880</v>
          </cell>
          <cell r="F1079" t="str">
            <v>RES</v>
          </cell>
          <cell r="I1079" t="str">
            <v>Second Year</v>
          </cell>
        </row>
        <row r="1080">
          <cell r="B1080">
            <v>2013</v>
          </cell>
          <cell r="D1080">
            <v>4940</v>
          </cell>
          <cell r="F1080" t="str">
            <v>RES</v>
          </cell>
          <cell r="I1080" t="str">
            <v>Second Year</v>
          </cell>
        </row>
        <row r="1081">
          <cell r="B1081">
            <v>2013</v>
          </cell>
          <cell r="D1081">
            <v>4940</v>
          </cell>
          <cell r="F1081" t="str">
            <v>RES</v>
          </cell>
          <cell r="I1081" t="str">
            <v>Second Year</v>
          </cell>
        </row>
        <row r="1082">
          <cell r="B1082">
            <v>2013</v>
          </cell>
          <cell r="D1082">
            <v>87274.09</v>
          </cell>
          <cell r="F1082" t="str">
            <v>RES</v>
          </cell>
          <cell r="I1082" t="str">
            <v>Second Year</v>
          </cell>
        </row>
        <row r="1083">
          <cell r="B1083">
            <v>2013</v>
          </cell>
          <cell r="D1083">
            <v>20217</v>
          </cell>
          <cell r="F1083" t="str">
            <v>RES</v>
          </cell>
          <cell r="I1083" t="str">
            <v>Second Year</v>
          </cell>
        </row>
        <row r="1084">
          <cell r="B1084">
            <v>2013</v>
          </cell>
          <cell r="D1084">
            <v>3466</v>
          </cell>
          <cell r="F1084" t="str">
            <v>RES</v>
          </cell>
          <cell r="I1084" t="str">
            <v>Second Year</v>
          </cell>
        </row>
        <row r="1085">
          <cell r="B1085">
            <v>2013</v>
          </cell>
          <cell r="D1085">
            <v>1733</v>
          </cell>
          <cell r="F1085" t="str">
            <v>RES</v>
          </cell>
          <cell r="I1085" t="str">
            <v>Second Year</v>
          </cell>
        </row>
        <row r="1086">
          <cell r="B1086">
            <v>2013</v>
          </cell>
          <cell r="D1086">
            <v>1733</v>
          </cell>
          <cell r="F1086" t="str">
            <v>RES</v>
          </cell>
          <cell r="I1086" t="str">
            <v>Second Year</v>
          </cell>
        </row>
        <row r="1087">
          <cell r="B1087">
            <v>2013</v>
          </cell>
          <cell r="D1087">
            <v>30613.43</v>
          </cell>
          <cell r="F1087" t="str">
            <v>RES</v>
          </cell>
          <cell r="I1087" t="str">
            <v>Second Year</v>
          </cell>
        </row>
        <row r="1088">
          <cell r="B1088">
            <v>2013</v>
          </cell>
          <cell r="D1088">
            <v>14988.97</v>
          </cell>
          <cell r="F1088" t="str">
            <v>RES</v>
          </cell>
          <cell r="I1088" t="str">
            <v>Second Year</v>
          </cell>
        </row>
        <row r="1089">
          <cell r="B1089">
            <v>2013</v>
          </cell>
          <cell r="D1089">
            <v>5257.84</v>
          </cell>
          <cell r="F1089" t="str">
            <v>RES</v>
          </cell>
          <cell r="I1089" t="str">
            <v>Second Year</v>
          </cell>
        </row>
        <row r="1090">
          <cell r="B1090">
            <v>2013</v>
          </cell>
          <cell r="D1090">
            <v>53311.97</v>
          </cell>
          <cell r="F1090" t="str">
            <v>MF</v>
          </cell>
          <cell r="I1090" t="str">
            <v>Second Year</v>
          </cell>
        </row>
        <row r="1091">
          <cell r="B1091">
            <v>2013</v>
          </cell>
          <cell r="D1091">
            <v>94449.45</v>
          </cell>
          <cell r="F1091" t="str">
            <v>MF</v>
          </cell>
          <cell r="I1091" t="str">
            <v>Second Year</v>
          </cell>
        </row>
        <row r="1092">
          <cell r="B1092">
            <v>2013</v>
          </cell>
          <cell r="D1092">
            <v>155289.89000000001</v>
          </cell>
          <cell r="F1092" t="str">
            <v>MF</v>
          </cell>
          <cell r="I1092" t="str">
            <v>Second Year</v>
          </cell>
        </row>
        <row r="1093">
          <cell r="B1093">
            <v>2013</v>
          </cell>
          <cell r="D1093">
            <v>101993.9</v>
          </cell>
          <cell r="F1093" t="str">
            <v>MF</v>
          </cell>
          <cell r="I1093" t="str">
            <v>Second Year</v>
          </cell>
        </row>
        <row r="1094">
          <cell r="B1094">
            <v>2013</v>
          </cell>
          <cell r="D1094">
            <v>35777.519999999997</v>
          </cell>
          <cell r="F1094" t="str">
            <v>MF</v>
          </cell>
          <cell r="I1094" t="str">
            <v>Second Year</v>
          </cell>
        </row>
        <row r="1095">
          <cell r="B1095">
            <v>2013</v>
          </cell>
          <cell r="D1095">
            <v>1840</v>
          </cell>
          <cell r="F1095" t="str">
            <v>RES</v>
          </cell>
          <cell r="I1095" t="str">
            <v>Second Year</v>
          </cell>
        </row>
        <row r="1096">
          <cell r="B1096">
            <v>2013</v>
          </cell>
          <cell r="D1096">
            <v>575</v>
          </cell>
          <cell r="F1096" t="str">
            <v>RES</v>
          </cell>
          <cell r="I1096" t="str">
            <v>Second Year</v>
          </cell>
        </row>
        <row r="1097">
          <cell r="B1097">
            <v>2013</v>
          </cell>
          <cell r="D1097">
            <v>230</v>
          </cell>
          <cell r="F1097" t="str">
            <v>RES</v>
          </cell>
          <cell r="I1097" t="str">
            <v>Second Year</v>
          </cell>
        </row>
        <row r="1098">
          <cell r="B1098">
            <v>2013</v>
          </cell>
          <cell r="D1098">
            <v>230</v>
          </cell>
          <cell r="F1098" t="str">
            <v>RES</v>
          </cell>
          <cell r="I1098" t="str">
            <v>Second Year</v>
          </cell>
        </row>
        <row r="1099">
          <cell r="B1099">
            <v>2013</v>
          </cell>
          <cell r="D1099">
            <v>575</v>
          </cell>
          <cell r="F1099" t="str">
            <v>RES</v>
          </cell>
          <cell r="I1099" t="str">
            <v>Second Year</v>
          </cell>
        </row>
        <row r="1100">
          <cell r="B1100">
            <v>2013</v>
          </cell>
          <cell r="D1100">
            <v>8051.21</v>
          </cell>
          <cell r="F1100" t="str">
            <v>RES</v>
          </cell>
          <cell r="I1100" t="str">
            <v>Second Year</v>
          </cell>
        </row>
        <row r="1101">
          <cell r="B1101">
            <v>2013</v>
          </cell>
          <cell r="D1101">
            <v>8537</v>
          </cell>
          <cell r="F1101" t="str">
            <v>RES</v>
          </cell>
          <cell r="I1101" t="str">
            <v>Second Year</v>
          </cell>
        </row>
        <row r="1102">
          <cell r="B1102">
            <v>2013</v>
          </cell>
          <cell r="D1102">
            <v>2668</v>
          </cell>
          <cell r="F1102" t="str">
            <v>RES</v>
          </cell>
          <cell r="I1102" t="str">
            <v>Second Year</v>
          </cell>
        </row>
        <row r="1103">
          <cell r="B1103">
            <v>2013</v>
          </cell>
          <cell r="D1103">
            <v>1067</v>
          </cell>
          <cell r="F1103" t="str">
            <v>RES</v>
          </cell>
          <cell r="I1103" t="str">
            <v>Second Year</v>
          </cell>
        </row>
        <row r="1104">
          <cell r="B1104">
            <v>2013</v>
          </cell>
          <cell r="D1104">
            <v>1067</v>
          </cell>
          <cell r="F1104" t="str">
            <v>RES</v>
          </cell>
          <cell r="I1104" t="str">
            <v>Second Year</v>
          </cell>
        </row>
        <row r="1105">
          <cell r="B1105">
            <v>2013</v>
          </cell>
          <cell r="D1105">
            <v>2668</v>
          </cell>
          <cell r="F1105" t="str">
            <v>RES</v>
          </cell>
          <cell r="I1105" t="str">
            <v>Second Year</v>
          </cell>
        </row>
        <row r="1106">
          <cell r="B1106">
            <v>2013</v>
          </cell>
          <cell r="D1106">
            <v>37351.269999999997</v>
          </cell>
          <cell r="F1106" t="str">
            <v>RES</v>
          </cell>
          <cell r="I1106" t="str">
            <v>Second Year</v>
          </cell>
        </row>
        <row r="1107">
          <cell r="B1107">
            <v>2013</v>
          </cell>
          <cell r="D1107">
            <v>14037</v>
          </cell>
          <cell r="F1107" t="str">
            <v>RES</v>
          </cell>
          <cell r="I1107" t="str">
            <v>Second Year</v>
          </cell>
        </row>
        <row r="1108">
          <cell r="B1108">
            <v>2013</v>
          </cell>
          <cell r="D1108">
            <v>4386</v>
          </cell>
          <cell r="F1108" t="str">
            <v>RES</v>
          </cell>
          <cell r="I1108" t="str">
            <v>Second Year</v>
          </cell>
        </row>
        <row r="1109">
          <cell r="B1109">
            <v>2013</v>
          </cell>
          <cell r="D1109">
            <v>1755</v>
          </cell>
          <cell r="F1109" t="str">
            <v>RES</v>
          </cell>
          <cell r="I1109" t="str">
            <v>Second Year</v>
          </cell>
        </row>
        <row r="1110">
          <cell r="B1110">
            <v>2013</v>
          </cell>
          <cell r="D1110">
            <v>1755</v>
          </cell>
          <cell r="F1110" t="str">
            <v>RES</v>
          </cell>
          <cell r="I1110" t="str">
            <v>Second Year</v>
          </cell>
        </row>
        <row r="1111">
          <cell r="B1111">
            <v>2013</v>
          </cell>
          <cell r="D1111">
            <v>4386</v>
          </cell>
          <cell r="F1111" t="str">
            <v>RES</v>
          </cell>
          <cell r="I1111" t="str">
            <v>Second Year</v>
          </cell>
        </row>
        <row r="1112">
          <cell r="B1112">
            <v>2013</v>
          </cell>
          <cell r="D1112">
            <v>61410.46</v>
          </cell>
          <cell r="F1112" t="str">
            <v>RES</v>
          </cell>
          <cell r="I1112" t="str">
            <v>Second Year</v>
          </cell>
        </row>
        <row r="1113">
          <cell r="B1113">
            <v>2013</v>
          </cell>
          <cell r="D1113">
            <v>9219</v>
          </cell>
          <cell r="F1113" t="str">
            <v>RES</v>
          </cell>
          <cell r="I1113" t="str">
            <v>Second Year</v>
          </cell>
        </row>
        <row r="1114">
          <cell r="B1114">
            <v>2013</v>
          </cell>
          <cell r="D1114">
            <v>2881</v>
          </cell>
          <cell r="F1114" t="str">
            <v>RES</v>
          </cell>
          <cell r="I1114" t="str">
            <v>Second Year</v>
          </cell>
        </row>
        <row r="1115">
          <cell r="B1115">
            <v>2013</v>
          </cell>
          <cell r="D1115">
            <v>1152</v>
          </cell>
          <cell r="F1115" t="str">
            <v>RES</v>
          </cell>
          <cell r="I1115" t="str">
            <v>Second Year</v>
          </cell>
        </row>
        <row r="1116">
          <cell r="B1116">
            <v>2013</v>
          </cell>
          <cell r="D1116">
            <v>1152</v>
          </cell>
          <cell r="F1116" t="str">
            <v>RES</v>
          </cell>
          <cell r="I1116" t="str">
            <v>Second Year</v>
          </cell>
        </row>
        <row r="1117">
          <cell r="B1117">
            <v>2013</v>
          </cell>
          <cell r="D1117">
            <v>2881</v>
          </cell>
          <cell r="F1117" t="str">
            <v>RES</v>
          </cell>
          <cell r="I1117" t="str">
            <v>Second Year</v>
          </cell>
        </row>
        <row r="1118">
          <cell r="B1118">
            <v>2013</v>
          </cell>
          <cell r="D1118">
            <v>40335.43</v>
          </cell>
          <cell r="F1118" t="str">
            <v>RES</v>
          </cell>
          <cell r="I1118" t="str">
            <v>Second Year</v>
          </cell>
        </row>
        <row r="1119">
          <cell r="B1119">
            <v>2013</v>
          </cell>
          <cell r="D1119">
            <v>3234</v>
          </cell>
          <cell r="F1119" t="str">
            <v>RES</v>
          </cell>
          <cell r="I1119" t="str">
            <v>Second Year</v>
          </cell>
        </row>
        <row r="1120">
          <cell r="B1120">
            <v>2013</v>
          </cell>
          <cell r="D1120">
            <v>1011</v>
          </cell>
          <cell r="F1120" t="str">
            <v>RES</v>
          </cell>
          <cell r="I1120" t="str">
            <v>Second Year</v>
          </cell>
        </row>
        <row r="1121">
          <cell r="B1121">
            <v>2013</v>
          </cell>
          <cell r="D1121">
            <v>404</v>
          </cell>
          <cell r="F1121" t="str">
            <v>RES</v>
          </cell>
          <cell r="I1121" t="str">
            <v>Second Year</v>
          </cell>
        </row>
        <row r="1122">
          <cell r="B1122">
            <v>2013</v>
          </cell>
          <cell r="D1122">
            <v>404</v>
          </cell>
          <cell r="F1122" t="str">
            <v>RES</v>
          </cell>
          <cell r="I1122" t="str">
            <v>Second Year</v>
          </cell>
        </row>
        <row r="1123">
          <cell r="B1123">
            <v>2013</v>
          </cell>
          <cell r="D1123">
            <v>1011</v>
          </cell>
          <cell r="F1123" t="str">
            <v>RES</v>
          </cell>
          <cell r="I1123" t="str">
            <v>Second Year</v>
          </cell>
        </row>
        <row r="1124">
          <cell r="B1124">
            <v>2013</v>
          </cell>
          <cell r="D1124">
            <v>14148.15</v>
          </cell>
          <cell r="F1124" t="str">
            <v>RES</v>
          </cell>
          <cell r="I1124" t="str">
            <v>Second Year</v>
          </cell>
        </row>
        <row r="1125">
          <cell r="B1125">
            <v>2013</v>
          </cell>
          <cell r="D1125">
            <v>221</v>
          </cell>
          <cell r="F1125" t="str">
            <v>RES</v>
          </cell>
          <cell r="I1125" t="str">
            <v>Second Year</v>
          </cell>
        </row>
        <row r="1126">
          <cell r="B1126">
            <v>2013</v>
          </cell>
          <cell r="D1126">
            <v>737</v>
          </cell>
          <cell r="F1126" t="str">
            <v>RES</v>
          </cell>
          <cell r="I1126" t="str">
            <v>Second Year</v>
          </cell>
        </row>
        <row r="1127">
          <cell r="B1127">
            <v>2013</v>
          </cell>
          <cell r="D1127">
            <v>1254</v>
          </cell>
          <cell r="F1127" t="str">
            <v>RES</v>
          </cell>
          <cell r="I1127" t="str">
            <v>Second Year</v>
          </cell>
        </row>
        <row r="1128">
          <cell r="B1128">
            <v>2013</v>
          </cell>
          <cell r="D1128">
            <v>959.51</v>
          </cell>
          <cell r="F1128" t="str">
            <v>RES</v>
          </cell>
          <cell r="I1128" t="str">
            <v>Second Year</v>
          </cell>
        </row>
        <row r="1129">
          <cell r="B1129">
            <v>2013</v>
          </cell>
          <cell r="D1129">
            <v>1016</v>
          </cell>
          <cell r="F1129" t="str">
            <v>RES</v>
          </cell>
          <cell r="I1129" t="str">
            <v>Second Year</v>
          </cell>
        </row>
        <row r="1130">
          <cell r="B1130">
            <v>2013</v>
          </cell>
          <cell r="D1130">
            <v>3386</v>
          </cell>
          <cell r="F1130" t="str">
            <v>RES</v>
          </cell>
          <cell r="I1130" t="str">
            <v>Second Year</v>
          </cell>
        </row>
        <row r="1131">
          <cell r="B1131">
            <v>2013</v>
          </cell>
          <cell r="D1131">
            <v>5756</v>
          </cell>
          <cell r="F1131" t="str">
            <v>RES</v>
          </cell>
          <cell r="I1131" t="str">
            <v>Second Year</v>
          </cell>
        </row>
        <row r="1132">
          <cell r="B1132">
            <v>2013</v>
          </cell>
          <cell r="D1132">
            <v>4400.57</v>
          </cell>
          <cell r="F1132" t="str">
            <v>RES</v>
          </cell>
          <cell r="I1132" t="str">
            <v>Second Year</v>
          </cell>
        </row>
        <row r="1133">
          <cell r="B1133">
            <v>2013</v>
          </cell>
          <cell r="D1133">
            <v>1670</v>
          </cell>
          <cell r="F1133" t="str">
            <v>RES</v>
          </cell>
          <cell r="I1133" t="str">
            <v>Second Year</v>
          </cell>
        </row>
        <row r="1134">
          <cell r="B1134">
            <v>2013</v>
          </cell>
          <cell r="D1134">
            <v>5567</v>
          </cell>
          <cell r="F1134" t="str">
            <v>RES</v>
          </cell>
          <cell r="I1134" t="str">
            <v>Second Year</v>
          </cell>
        </row>
        <row r="1135">
          <cell r="B1135">
            <v>2013</v>
          </cell>
          <cell r="D1135">
            <v>9464</v>
          </cell>
          <cell r="F1135" t="str">
            <v>RES</v>
          </cell>
          <cell r="I1135" t="str">
            <v>Second Year</v>
          </cell>
        </row>
        <row r="1136">
          <cell r="B1136">
            <v>2013</v>
          </cell>
          <cell r="D1136">
            <v>7236.86</v>
          </cell>
          <cell r="F1136" t="str">
            <v>RES</v>
          </cell>
          <cell r="I1136" t="str">
            <v>Second Year</v>
          </cell>
        </row>
        <row r="1137">
          <cell r="B1137">
            <v>2013</v>
          </cell>
          <cell r="D1137">
            <v>1097</v>
          </cell>
          <cell r="F1137" t="str">
            <v>RES</v>
          </cell>
          <cell r="I1137" t="str">
            <v>Second Year</v>
          </cell>
        </row>
        <row r="1138">
          <cell r="B1138">
            <v>2013</v>
          </cell>
          <cell r="D1138">
            <v>3656</v>
          </cell>
          <cell r="F1138" t="str">
            <v>RES</v>
          </cell>
          <cell r="I1138" t="str">
            <v>Second Year</v>
          </cell>
        </row>
        <row r="1139">
          <cell r="B1139">
            <v>2013</v>
          </cell>
          <cell r="D1139">
            <v>6216</v>
          </cell>
          <cell r="F1139" t="str">
            <v>RES</v>
          </cell>
          <cell r="I1139" t="str">
            <v>Second Year</v>
          </cell>
        </row>
        <row r="1140">
          <cell r="B1140">
            <v>2013</v>
          </cell>
          <cell r="D1140">
            <v>4753.13</v>
          </cell>
          <cell r="F1140" t="str">
            <v>RES</v>
          </cell>
          <cell r="I1140" t="str">
            <v>Second Year</v>
          </cell>
        </row>
        <row r="1141">
          <cell r="B1141">
            <v>2013</v>
          </cell>
          <cell r="D1141">
            <v>385</v>
          </cell>
          <cell r="F1141" t="str">
            <v>RES</v>
          </cell>
          <cell r="I1141" t="str">
            <v>Second Year</v>
          </cell>
        </row>
        <row r="1142">
          <cell r="B1142">
            <v>2013</v>
          </cell>
          <cell r="D1142">
            <v>1283</v>
          </cell>
          <cell r="F1142" t="str">
            <v>RES</v>
          </cell>
          <cell r="I1142" t="str">
            <v>Second Year</v>
          </cell>
        </row>
        <row r="1143">
          <cell r="B1143">
            <v>2013</v>
          </cell>
          <cell r="D1143">
            <v>2180</v>
          </cell>
          <cell r="F1143" t="str">
            <v>RES</v>
          </cell>
          <cell r="I1143" t="str">
            <v>Second Year</v>
          </cell>
        </row>
        <row r="1144">
          <cell r="B1144">
            <v>2013</v>
          </cell>
          <cell r="D1144">
            <v>1666.65</v>
          </cell>
          <cell r="F1144" t="str">
            <v>RES</v>
          </cell>
          <cell r="I1144" t="str">
            <v>Second Year</v>
          </cell>
        </row>
        <row r="1145">
          <cell r="B1145">
            <v>2013</v>
          </cell>
          <cell r="D1145">
            <v>20</v>
          </cell>
          <cell r="F1145" t="str">
            <v>RES</v>
          </cell>
          <cell r="I1145" t="str">
            <v>Second Year</v>
          </cell>
        </row>
        <row r="1146">
          <cell r="B1146">
            <v>2013</v>
          </cell>
          <cell r="D1146">
            <v>41</v>
          </cell>
          <cell r="F1146" t="str">
            <v>RES</v>
          </cell>
          <cell r="I1146" t="str">
            <v>Second Year</v>
          </cell>
        </row>
        <row r="1147">
          <cell r="B1147">
            <v>2013</v>
          </cell>
          <cell r="D1147">
            <v>961.23</v>
          </cell>
          <cell r="F1147" t="str">
            <v>RES</v>
          </cell>
          <cell r="I1147" t="str">
            <v>Second Year</v>
          </cell>
        </row>
        <row r="1148">
          <cell r="B1148">
            <v>2013</v>
          </cell>
          <cell r="D1148">
            <v>1092</v>
          </cell>
          <cell r="F1148" t="str">
            <v>RES</v>
          </cell>
          <cell r="I1148" t="str">
            <v>Second Year</v>
          </cell>
        </row>
        <row r="1149">
          <cell r="B1149">
            <v>2013</v>
          </cell>
          <cell r="D1149">
            <v>2183</v>
          </cell>
          <cell r="F1149" t="str">
            <v>RES</v>
          </cell>
          <cell r="I1149" t="str">
            <v>Second Year</v>
          </cell>
        </row>
        <row r="1150">
          <cell r="B1150">
            <v>2013</v>
          </cell>
          <cell r="D1150">
            <v>51306.43</v>
          </cell>
          <cell r="F1150" t="str">
            <v>RES</v>
          </cell>
          <cell r="I1150" t="str">
            <v>Second Year</v>
          </cell>
        </row>
        <row r="1151">
          <cell r="B1151">
            <v>2013</v>
          </cell>
          <cell r="D1151">
            <v>1795</v>
          </cell>
          <cell r="F1151" t="str">
            <v>RES</v>
          </cell>
          <cell r="I1151" t="str">
            <v>Second Year</v>
          </cell>
        </row>
        <row r="1152">
          <cell r="B1152">
            <v>2013</v>
          </cell>
          <cell r="D1152">
            <v>3590</v>
          </cell>
          <cell r="F1152" t="str">
            <v>RES</v>
          </cell>
          <cell r="I1152" t="str">
            <v>Second Year</v>
          </cell>
        </row>
        <row r="1153">
          <cell r="B1153">
            <v>2013</v>
          </cell>
          <cell r="D1153">
            <v>84355.54</v>
          </cell>
          <cell r="F1153" t="str">
            <v>RES</v>
          </cell>
          <cell r="I1153" t="str">
            <v>Second Year</v>
          </cell>
        </row>
        <row r="1154">
          <cell r="B1154">
            <v>2013</v>
          </cell>
          <cell r="D1154">
            <v>1179</v>
          </cell>
          <cell r="F1154" t="str">
            <v>RES</v>
          </cell>
          <cell r="I1154" t="str">
            <v>Second Year</v>
          </cell>
        </row>
        <row r="1155">
          <cell r="B1155">
            <v>2013</v>
          </cell>
          <cell r="D1155">
            <v>2358</v>
          </cell>
          <cell r="F1155" t="str">
            <v>RES</v>
          </cell>
          <cell r="I1155" t="str">
            <v>Second Year</v>
          </cell>
        </row>
        <row r="1156">
          <cell r="B1156">
            <v>2013</v>
          </cell>
          <cell r="D1156">
            <v>55404.3</v>
          </cell>
          <cell r="F1156" t="str">
            <v>RES</v>
          </cell>
          <cell r="I1156" t="str">
            <v>Second Year</v>
          </cell>
        </row>
        <row r="1157">
          <cell r="B1157">
            <v>2013</v>
          </cell>
          <cell r="D1157">
            <v>414</v>
          </cell>
          <cell r="F1157" t="str">
            <v>RES</v>
          </cell>
          <cell r="I1157" t="str">
            <v>Second Year</v>
          </cell>
        </row>
        <row r="1158">
          <cell r="B1158">
            <v>2013</v>
          </cell>
          <cell r="D1158">
            <v>827</v>
          </cell>
          <cell r="F1158" t="str">
            <v>RES</v>
          </cell>
          <cell r="I1158" t="str">
            <v>Second Year</v>
          </cell>
        </row>
        <row r="1159">
          <cell r="B1159">
            <v>2013</v>
          </cell>
          <cell r="D1159">
            <v>19434.48</v>
          </cell>
          <cell r="F1159" t="str">
            <v>RES</v>
          </cell>
          <cell r="I1159" t="str">
            <v>Second Year</v>
          </cell>
        </row>
        <row r="1160">
          <cell r="B1160">
            <v>2013</v>
          </cell>
          <cell r="D1160">
            <v>19680</v>
          </cell>
          <cell r="F1160" t="str">
            <v>RES</v>
          </cell>
          <cell r="I1160" t="str">
            <v>Second Year</v>
          </cell>
        </row>
        <row r="1161">
          <cell r="B1161">
            <v>2013</v>
          </cell>
          <cell r="D1161">
            <v>10734</v>
          </cell>
          <cell r="F1161" t="str">
            <v>RES</v>
          </cell>
          <cell r="I1161" t="str">
            <v>Second Year</v>
          </cell>
        </row>
        <row r="1162">
          <cell r="B1162">
            <v>2013</v>
          </cell>
          <cell r="D1162">
            <v>10734</v>
          </cell>
          <cell r="F1162" t="str">
            <v>RES</v>
          </cell>
          <cell r="I1162" t="str">
            <v>Second Year</v>
          </cell>
        </row>
        <row r="1163">
          <cell r="B1163">
            <v>2013</v>
          </cell>
          <cell r="D1163">
            <v>16102</v>
          </cell>
          <cell r="F1163" t="str">
            <v>RES</v>
          </cell>
          <cell r="I1163" t="str">
            <v>Second Year</v>
          </cell>
        </row>
        <row r="1164">
          <cell r="B1164">
            <v>2013</v>
          </cell>
          <cell r="D1164">
            <v>5367</v>
          </cell>
          <cell r="F1164" t="str">
            <v>RES</v>
          </cell>
          <cell r="I1164" t="str">
            <v>Second Year</v>
          </cell>
        </row>
        <row r="1165">
          <cell r="B1165">
            <v>2013</v>
          </cell>
          <cell r="D1165">
            <v>5367</v>
          </cell>
          <cell r="F1165" t="str">
            <v>RES</v>
          </cell>
          <cell r="I1165" t="str">
            <v>Second Year</v>
          </cell>
        </row>
        <row r="1166">
          <cell r="B1166">
            <v>2013</v>
          </cell>
          <cell r="D1166">
            <v>25047</v>
          </cell>
          <cell r="F1166" t="str">
            <v>RES</v>
          </cell>
          <cell r="I1166" t="str">
            <v>Second Year</v>
          </cell>
        </row>
        <row r="1167">
          <cell r="B1167">
            <v>2013</v>
          </cell>
          <cell r="D1167">
            <v>69772.75</v>
          </cell>
          <cell r="F1167" t="str">
            <v>RES</v>
          </cell>
          <cell r="I1167" t="str">
            <v>Second Year</v>
          </cell>
        </row>
        <row r="1168">
          <cell r="B1168">
            <v>2013</v>
          </cell>
          <cell r="D1168">
            <v>6404</v>
          </cell>
          <cell r="F1168" t="str">
            <v>RES</v>
          </cell>
          <cell r="I1168" t="str">
            <v>Second Year</v>
          </cell>
        </row>
        <row r="1169">
          <cell r="B1169">
            <v>2013</v>
          </cell>
          <cell r="D1169">
            <v>3493</v>
          </cell>
          <cell r="F1169" t="str">
            <v>RES</v>
          </cell>
          <cell r="I1169" t="str">
            <v>Second Year</v>
          </cell>
        </row>
        <row r="1170">
          <cell r="B1170">
            <v>2013</v>
          </cell>
          <cell r="D1170">
            <v>3493</v>
          </cell>
          <cell r="F1170" t="str">
            <v>RES</v>
          </cell>
          <cell r="I1170" t="str">
            <v>Second Year</v>
          </cell>
        </row>
        <row r="1171">
          <cell r="B1171">
            <v>2013</v>
          </cell>
          <cell r="D1171">
            <v>5239</v>
          </cell>
          <cell r="F1171" t="str">
            <v>RES</v>
          </cell>
          <cell r="I1171" t="str">
            <v>Second Year</v>
          </cell>
        </row>
        <row r="1172">
          <cell r="B1172">
            <v>2013</v>
          </cell>
          <cell r="D1172">
            <v>1746</v>
          </cell>
          <cell r="F1172" t="str">
            <v>RES</v>
          </cell>
          <cell r="I1172" t="str">
            <v>Second Year</v>
          </cell>
        </row>
        <row r="1173">
          <cell r="B1173">
            <v>2013</v>
          </cell>
          <cell r="D1173">
            <v>1746</v>
          </cell>
          <cell r="F1173" t="str">
            <v>RES</v>
          </cell>
          <cell r="I1173" t="str">
            <v>Second Year</v>
          </cell>
        </row>
        <row r="1174">
          <cell r="B1174">
            <v>2013</v>
          </cell>
          <cell r="D1174">
            <v>8150</v>
          </cell>
          <cell r="F1174" t="str">
            <v>RES</v>
          </cell>
          <cell r="I1174" t="str">
            <v>Second Year</v>
          </cell>
        </row>
        <row r="1175">
          <cell r="B1175">
            <v>2013</v>
          </cell>
          <cell r="D1175">
            <v>22705.47</v>
          </cell>
          <cell r="F1175" t="str">
            <v>RES</v>
          </cell>
          <cell r="I1175" t="str">
            <v>Second Year</v>
          </cell>
        </row>
        <row r="1176">
          <cell r="B1176">
            <v>2013</v>
          </cell>
          <cell r="D1176">
            <v>10529</v>
          </cell>
          <cell r="F1176" t="str">
            <v>RES</v>
          </cell>
          <cell r="I1176" t="str">
            <v>Second Year</v>
          </cell>
        </row>
        <row r="1177">
          <cell r="B1177">
            <v>2013</v>
          </cell>
          <cell r="D1177">
            <v>5743</v>
          </cell>
          <cell r="F1177" t="str">
            <v>RES</v>
          </cell>
          <cell r="I1177" t="str">
            <v>Second Year</v>
          </cell>
        </row>
        <row r="1178">
          <cell r="B1178">
            <v>2013</v>
          </cell>
          <cell r="D1178">
            <v>5743</v>
          </cell>
          <cell r="F1178" t="str">
            <v>RES</v>
          </cell>
          <cell r="I1178" t="str">
            <v>Second Year</v>
          </cell>
        </row>
        <row r="1179">
          <cell r="B1179">
            <v>2013</v>
          </cell>
          <cell r="D1179">
            <v>8614</v>
          </cell>
          <cell r="F1179" t="str">
            <v>RES</v>
          </cell>
          <cell r="I1179" t="str">
            <v>Second Year</v>
          </cell>
        </row>
        <row r="1180">
          <cell r="B1180">
            <v>2013</v>
          </cell>
          <cell r="D1180">
            <v>2871</v>
          </cell>
          <cell r="F1180" t="str">
            <v>RES</v>
          </cell>
          <cell r="I1180" t="str">
            <v>Second Year</v>
          </cell>
        </row>
        <row r="1181">
          <cell r="B1181">
            <v>2013</v>
          </cell>
          <cell r="D1181">
            <v>2871</v>
          </cell>
          <cell r="F1181" t="str">
            <v>RES</v>
          </cell>
          <cell r="I1181" t="str">
            <v>Second Year</v>
          </cell>
        </row>
        <row r="1182">
          <cell r="B1182">
            <v>2013</v>
          </cell>
          <cell r="D1182">
            <v>13400</v>
          </cell>
          <cell r="F1182" t="str">
            <v>RES</v>
          </cell>
          <cell r="I1182" t="str">
            <v>Second Year</v>
          </cell>
        </row>
        <row r="1183">
          <cell r="B1183">
            <v>2013</v>
          </cell>
          <cell r="D1183">
            <v>37330.46</v>
          </cell>
          <cell r="F1183" t="str">
            <v>RES</v>
          </cell>
          <cell r="I1183" t="str">
            <v>Second Year</v>
          </cell>
        </row>
        <row r="1184">
          <cell r="B1184">
            <v>2013</v>
          </cell>
          <cell r="D1184">
            <v>6915</v>
          </cell>
          <cell r="F1184" t="str">
            <v>RES</v>
          </cell>
          <cell r="I1184" t="str">
            <v>Second Year</v>
          </cell>
        </row>
        <row r="1185">
          <cell r="B1185">
            <v>2013</v>
          </cell>
          <cell r="D1185">
            <v>3772</v>
          </cell>
          <cell r="F1185" t="str">
            <v>RES</v>
          </cell>
          <cell r="I1185" t="str">
            <v>Second Year</v>
          </cell>
        </row>
        <row r="1186">
          <cell r="B1186">
            <v>2013</v>
          </cell>
          <cell r="D1186">
            <v>3772</v>
          </cell>
          <cell r="F1186" t="str">
            <v>RES</v>
          </cell>
          <cell r="I1186" t="str">
            <v>Second Year</v>
          </cell>
        </row>
        <row r="1187">
          <cell r="B1187">
            <v>2013</v>
          </cell>
          <cell r="D1187">
            <v>5658</v>
          </cell>
          <cell r="F1187" t="str">
            <v>RES</v>
          </cell>
          <cell r="I1187" t="str">
            <v>Second Year</v>
          </cell>
        </row>
        <row r="1188">
          <cell r="B1188">
            <v>2013</v>
          </cell>
          <cell r="D1188">
            <v>1886</v>
          </cell>
          <cell r="F1188" t="str">
            <v>RES</v>
          </cell>
          <cell r="I1188" t="str">
            <v>Second Year</v>
          </cell>
        </row>
        <row r="1189">
          <cell r="B1189">
            <v>2013</v>
          </cell>
          <cell r="D1189">
            <v>1886</v>
          </cell>
          <cell r="F1189" t="str">
            <v>RES</v>
          </cell>
          <cell r="I1189" t="str">
            <v>Second Year</v>
          </cell>
        </row>
        <row r="1190">
          <cell r="B1190">
            <v>2013</v>
          </cell>
          <cell r="D1190">
            <v>8801</v>
          </cell>
          <cell r="F1190" t="str">
            <v>RES</v>
          </cell>
          <cell r="I1190" t="str">
            <v>Second Year</v>
          </cell>
        </row>
        <row r="1191">
          <cell r="B1191">
            <v>2013</v>
          </cell>
          <cell r="D1191">
            <v>24517.61</v>
          </cell>
          <cell r="F1191" t="str">
            <v>RES</v>
          </cell>
          <cell r="I1191" t="str">
            <v>Second Year</v>
          </cell>
        </row>
        <row r="1192">
          <cell r="B1192">
            <v>2013</v>
          </cell>
          <cell r="D1192">
            <v>2426</v>
          </cell>
          <cell r="F1192" t="str">
            <v>RES</v>
          </cell>
          <cell r="I1192" t="str">
            <v>Second Year</v>
          </cell>
        </row>
        <row r="1193">
          <cell r="B1193">
            <v>2013</v>
          </cell>
          <cell r="D1193">
            <v>1323</v>
          </cell>
          <cell r="F1193" t="str">
            <v>RES</v>
          </cell>
          <cell r="I1193" t="str">
            <v>Second Year</v>
          </cell>
        </row>
        <row r="1194">
          <cell r="B1194">
            <v>2013</v>
          </cell>
          <cell r="D1194">
            <v>1323</v>
          </cell>
          <cell r="F1194" t="str">
            <v>RES</v>
          </cell>
          <cell r="I1194" t="str">
            <v>Second Year</v>
          </cell>
        </row>
        <row r="1195">
          <cell r="B1195">
            <v>2013</v>
          </cell>
          <cell r="D1195">
            <v>1985</v>
          </cell>
          <cell r="F1195" t="str">
            <v>RES</v>
          </cell>
          <cell r="I1195" t="str">
            <v>Second Year</v>
          </cell>
        </row>
        <row r="1196">
          <cell r="B1196">
            <v>2013</v>
          </cell>
          <cell r="D1196">
            <v>662</v>
          </cell>
          <cell r="F1196" t="str">
            <v>RES</v>
          </cell>
          <cell r="I1196" t="str">
            <v>Second Year</v>
          </cell>
        </row>
        <row r="1197">
          <cell r="B1197">
            <v>2013</v>
          </cell>
          <cell r="D1197">
            <v>662</v>
          </cell>
          <cell r="F1197" t="str">
            <v>RES</v>
          </cell>
          <cell r="I1197" t="str">
            <v>Second Year</v>
          </cell>
        </row>
        <row r="1198">
          <cell r="B1198">
            <v>2013</v>
          </cell>
          <cell r="D1198">
            <v>3087</v>
          </cell>
          <cell r="F1198" t="str">
            <v>RES</v>
          </cell>
          <cell r="I1198" t="str">
            <v>Second Year</v>
          </cell>
        </row>
        <row r="1199">
          <cell r="B1199">
            <v>2013</v>
          </cell>
          <cell r="D1199">
            <v>8599.06</v>
          </cell>
          <cell r="F1199" t="str">
            <v>RES</v>
          </cell>
          <cell r="I1199" t="str">
            <v>Second Year</v>
          </cell>
        </row>
        <row r="1200">
          <cell r="B1200">
            <v>2013</v>
          </cell>
          <cell r="D1200">
            <v>315</v>
          </cell>
          <cell r="F1200" t="str">
            <v>RES</v>
          </cell>
          <cell r="I1200" t="str">
            <v>Second Year</v>
          </cell>
        </row>
        <row r="1201">
          <cell r="B1201">
            <v>2013</v>
          </cell>
          <cell r="D1201">
            <v>32</v>
          </cell>
          <cell r="F1201" t="str">
            <v>RES</v>
          </cell>
          <cell r="I1201" t="str">
            <v>Second Year</v>
          </cell>
        </row>
        <row r="1202">
          <cell r="B1202">
            <v>2013</v>
          </cell>
          <cell r="D1202">
            <v>32</v>
          </cell>
          <cell r="F1202" t="str">
            <v>RES</v>
          </cell>
          <cell r="I1202" t="str">
            <v>Second Year</v>
          </cell>
        </row>
        <row r="1203">
          <cell r="B1203">
            <v>2013</v>
          </cell>
          <cell r="D1203">
            <v>32</v>
          </cell>
          <cell r="F1203" t="str">
            <v>RES</v>
          </cell>
          <cell r="I1203" t="str">
            <v>Second Year</v>
          </cell>
        </row>
        <row r="1204">
          <cell r="B1204">
            <v>2013</v>
          </cell>
          <cell r="D1204">
            <v>32</v>
          </cell>
          <cell r="F1204" t="str">
            <v>RES</v>
          </cell>
          <cell r="I1204" t="str">
            <v>Second Year</v>
          </cell>
        </row>
        <row r="1205">
          <cell r="B1205">
            <v>2013</v>
          </cell>
          <cell r="D1205">
            <v>32</v>
          </cell>
          <cell r="F1205" t="str">
            <v>RES</v>
          </cell>
          <cell r="I1205" t="str">
            <v>Second Year</v>
          </cell>
        </row>
        <row r="1206">
          <cell r="B1206">
            <v>2013</v>
          </cell>
          <cell r="D1206">
            <v>312.83999999999997</v>
          </cell>
          <cell r="F1206" t="str">
            <v>RES</v>
          </cell>
          <cell r="I1206" t="str">
            <v>Second Year</v>
          </cell>
        </row>
        <row r="1207">
          <cell r="B1207">
            <v>2013</v>
          </cell>
          <cell r="D1207">
            <v>16826</v>
          </cell>
          <cell r="F1207" t="str">
            <v>RES</v>
          </cell>
          <cell r="I1207" t="str">
            <v>Second Year</v>
          </cell>
        </row>
        <row r="1208">
          <cell r="B1208">
            <v>2013</v>
          </cell>
          <cell r="D1208">
            <v>1683</v>
          </cell>
          <cell r="F1208" t="str">
            <v>RES</v>
          </cell>
          <cell r="I1208" t="str">
            <v>Second Year</v>
          </cell>
        </row>
        <row r="1209">
          <cell r="B1209">
            <v>2013</v>
          </cell>
          <cell r="D1209">
            <v>1683</v>
          </cell>
          <cell r="F1209" t="str">
            <v>RES</v>
          </cell>
          <cell r="I1209" t="str">
            <v>Second Year</v>
          </cell>
        </row>
        <row r="1210">
          <cell r="B1210">
            <v>2013</v>
          </cell>
          <cell r="D1210">
            <v>1683</v>
          </cell>
          <cell r="F1210" t="str">
            <v>RES</v>
          </cell>
          <cell r="I1210" t="str">
            <v>Second Year</v>
          </cell>
        </row>
        <row r="1211">
          <cell r="B1211">
            <v>2013</v>
          </cell>
          <cell r="D1211">
            <v>1683</v>
          </cell>
          <cell r="F1211" t="str">
            <v>RES</v>
          </cell>
          <cell r="I1211" t="str">
            <v>Second Year</v>
          </cell>
        </row>
        <row r="1212">
          <cell r="B1212">
            <v>2013</v>
          </cell>
          <cell r="D1212">
            <v>1683</v>
          </cell>
          <cell r="F1212" t="str">
            <v>RES</v>
          </cell>
          <cell r="I1212" t="str">
            <v>Second Year</v>
          </cell>
        </row>
        <row r="1213">
          <cell r="B1213">
            <v>2013</v>
          </cell>
          <cell r="D1213">
            <v>16825.169999999998</v>
          </cell>
          <cell r="F1213" t="str">
            <v>RES</v>
          </cell>
          <cell r="I1213" t="str">
            <v>Second Year</v>
          </cell>
        </row>
        <row r="1214">
          <cell r="B1214">
            <v>2013</v>
          </cell>
          <cell r="D1214">
            <v>27665</v>
          </cell>
          <cell r="F1214" t="str">
            <v>RES</v>
          </cell>
          <cell r="I1214" t="str">
            <v>Second Year</v>
          </cell>
        </row>
        <row r="1215">
          <cell r="B1215">
            <v>2013</v>
          </cell>
          <cell r="D1215">
            <v>2767</v>
          </cell>
          <cell r="F1215" t="str">
            <v>RES</v>
          </cell>
          <cell r="I1215" t="str">
            <v>Second Year</v>
          </cell>
        </row>
        <row r="1216">
          <cell r="B1216">
            <v>2013</v>
          </cell>
          <cell r="D1216">
            <v>2767</v>
          </cell>
          <cell r="F1216" t="str">
            <v>RES</v>
          </cell>
          <cell r="I1216" t="str">
            <v>Second Year</v>
          </cell>
        </row>
        <row r="1217">
          <cell r="B1217">
            <v>2013</v>
          </cell>
          <cell r="D1217">
            <v>2767</v>
          </cell>
          <cell r="F1217" t="str">
            <v>RES</v>
          </cell>
          <cell r="I1217" t="str">
            <v>Second Year</v>
          </cell>
        </row>
        <row r="1218">
          <cell r="B1218">
            <v>2013</v>
          </cell>
          <cell r="D1218">
            <v>2767</v>
          </cell>
          <cell r="F1218" t="str">
            <v>RES</v>
          </cell>
          <cell r="I1218" t="str">
            <v>Second Year</v>
          </cell>
        </row>
        <row r="1219">
          <cell r="B1219">
            <v>2013</v>
          </cell>
          <cell r="D1219">
            <v>2767</v>
          </cell>
          <cell r="F1219" t="str">
            <v>RES</v>
          </cell>
          <cell r="I1219" t="str">
            <v>Second Year</v>
          </cell>
        </row>
        <row r="1220">
          <cell r="B1220">
            <v>2013</v>
          </cell>
          <cell r="D1220">
            <v>27663.46</v>
          </cell>
          <cell r="F1220" t="str">
            <v>RES</v>
          </cell>
          <cell r="I1220" t="str">
            <v>Second Year</v>
          </cell>
        </row>
        <row r="1221">
          <cell r="B1221">
            <v>2013</v>
          </cell>
          <cell r="D1221">
            <v>18171</v>
          </cell>
          <cell r="F1221" t="str">
            <v>RES</v>
          </cell>
          <cell r="I1221" t="str">
            <v>Second Year</v>
          </cell>
        </row>
        <row r="1222">
          <cell r="B1222">
            <v>2013</v>
          </cell>
          <cell r="D1222">
            <v>1817</v>
          </cell>
          <cell r="F1222" t="str">
            <v>RES</v>
          </cell>
          <cell r="I1222" t="str">
            <v>Second Year</v>
          </cell>
        </row>
        <row r="1223">
          <cell r="B1223">
            <v>2013</v>
          </cell>
          <cell r="D1223">
            <v>1817</v>
          </cell>
          <cell r="F1223" t="str">
            <v>RES</v>
          </cell>
          <cell r="I1223" t="str">
            <v>Second Year</v>
          </cell>
        </row>
        <row r="1224">
          <cell r="B1224">
            <v>2013</v>
          </cell>
          <cell r="D1224">
            <v>1817</v>
          </cell>
          <cell r="F1224" t="str">
            <v>RES</v>
          </cell>
          <cell r="I1224" t="str">
            <v>Second Year</v>
          </cell>
        </row>
        <row r="1225">
          <cell r="B1225">
            <v>2013</v>
          </cell>
          <cell r="D1225">
            <v>1817</v>
          </cell>
          <cell r="F1225" t="str">
            <v>RES</v>
          </cell>
          <cell r="I1225" t="str">
            <v>Second Year</v>
          </cell>
        </row>
        <row r="1226">
          <cell r="B1226">
            <v>2013</v>
          </cell>
          <cell r="D1226">
            <v>1817</v>
          </cell>
          <cell r="F1226" t="str">
            <v>RES</v>
          </cell>
          <cell r="I1226" t="str">
            <v>Second Year</v>
          </cell>
        </row>
        <row r="1227">
          <cell r="B1227">
            <v>2013</v>
          </cell>
          <cell r="D1227">
            <v>18170.34</v>
          </cell>
          <cell r="F1227" t="str">
            <v>RES</v>
          </cell>
          <cell r="I1227" t="str">
            <v>Second Year</v>
          </cell>
        </row>
        <row r="1228">
          <cell r="B1228">
            <v>2013</v>
          </cell>
          <cell r="D1228">
            <v>6374</v>
          </cell>
          <cell r="F1228" t="str">
            <v>RES</v>
          </cell>
          <cell r="I1228" t="str">
            <v>Second Year</v>
          </cell>
        </row>
        <row r="1229">
          <cell r="B1229">
            <v>2013</v>
          </cell>
          <cell r="D1229">
            <v>637</v>
          </cell>
          <cell r="F1229" t="str">
            <v>RES</v>
          </cell>
          <cell r="I1229" t="str">
            <v>Second Year</v>
          </cell>
        </row>
        <row r="1230">
          <cell r="B1230">
            <v>2013</v>
          </cell>
          <cell r="D1230">
            <v>637</v>
          </cell>
          <cell r="F1230" t="str">
            <v>RES</v>
          </cell>
          <cell r="I1230" t="str">
            <v>Second Year</v>
          </cell>
        </row>
        <row r="1231">
          <cell r="B1231">
            <v>2013</v>
          </cell>
          <cell r="D1231">
            <v>637</v>
          </cell>
          <cell r="F1231" t="str">
            <v>RES</v>
          </cell>
          <cell r="I1231" t="str">
            <v>Second Year</v>
          </cell>
        </row>
        <row r="1232">
          <cell r="B1232">
            <v>2013</v>
          </cell>
          <cell r="D1232">
            <v>637</v>
          </cell>
          <cell r="F1232" t="str">
            <v>RES</v>
          </cell>
          <cell r="I1232" t="str">
            <v>Second Year</v>
          </cell>
        </row>
        <row r="1233">
          <cell r="B1233">
            <v>2013</v>
          </cell>
          <cell r="D1233">
            <v>637</v>
          </cell>
          <cell r="F1233" t="str">
            <v>RES</v>
          </cell>
          <cell r="I1233" t="str">
            <v>Second Year</v>
          </cell>
        </row>
        <row r="1234">
          <cell r="B1234">
            <v>2013</v>
          </cell>
          <cell r="D1234">
            <v>6375.69</v>
          </cell>
          <cell r="F1234" t="str">
            <v>RES</v>
          </cell>
          <cell r="I1234" t="str">
            <v>Second Year</v>
          </cell>
        </row>
        <row r="1235">
          <cell r="B1235">
            <v>2013</v>
          </cell>
          <cell r="D1235">
            <v>6111</v>
          </cell>
          <cell r="F1235" t="str">
            <v>RES</v>
          </cell>
          <cell r="I1235" t="str">
            <v>Second Year</v>
          </cell>
        </row>
        <row r="1236">
          <cell r="B1236">
            <v>2013</v>
          </cell>
          <cell r="D1236">
            <v>2037</v>
          </cell>
          <cell r="F1236" t="str">
            <v>RES</v>
          </cell>
          <cell r="I1236" t="str">
            <v>Second Year</v>
          </cell>
        </row>
        <row r="1237">
          <cell r="B1237">
            <v>2013</v>
          </cell>
          <cell r="D1237">
            <v>4074</v>
          </cell>
          <cell r="F1237" t="str">
            <v>RES</v>
          </cell>
          <cell r="I1237" t="str">
            <v>Second Year</v>
          </cell>
        </row>
        <row r="1238">
          <cell r="B1238">
            <v>2013</v>
          </cell>
          <cell r="D1238">
            <v>1358</v>
          </cell>
          <cell r="F1238" t="str">
            <v>RES</v>
          </cell>
          <cell r="I1238" t="str">
            <v>Second Year</v>
          </cell>
        </row>
        <row r="1239">
          <cell r="B1239">
            <v>2013</v>
          </cell>
          <cell r="D1239">
            <v>4074</v>
          </cell>
          <cell r="F1239" t="str">
            <v>RES</v>
          </cell>
          <cell r="I1239" t="str">
            <v>Second Year</v>
          </cell>
        </row>
        <row r="1240">
          <cell r="B1240">
            <v>2013</v>
          </cell>
          <cell r="D1240">
            <v>8827</v>
          </cell>
          <cell r="F1240" t="str">
            <v>RES</v>
          </cell>
          <cell r="I1240" t="str">
            <v>Second Year</v>
          </cell>
        </row>
        <row r="1241">
          <cell r="B1241">
            <v>2013</v>
          </cell>
          <cell r="D1241">
            <v>41419.72</v>
          </cell>
          <cell r="F1241" t="str">
            <v>RES</v>
          </cell>
          <cell r="I1241" t="str">
            <v>Second Year</v>
          </cell>
        </row>
        <row r="1242">
          <cell r="B1242">
            <v>2013</v>
          </cell>
          <cell r="D1242">
            <v>10827</v>
          </cell>
          <cell r="F1242" t="str">
            <v>RES</v>
          </cell>
          <cell r="I1242" t="str">
            <v>Second Year</v>
          </cell>
        </row>
        <row r="1243">
          <cell r="B1243">
            <v>2013</v>
          </cell>
          <cell r="D1243">
            <v>3609</v>
          </cell>
          <cell r="F1243" t="str">
            <v>RES</v>
          </cell>
          <cell r="I1243" t="str">
            <v>Second Year</v>
          </cell>
        </row>
        <row r="1244">
          <cell r="B1244">
            <v>2013</v>
          </cell>
          <cell r="D1244">
            <v>7218</v>
          </cell>
          <cell r="F1244" t="str">
            <v>RES</v>
          </cell>
          <cell r="I1244" t="str">
            <v>Second Year</v>
          </cell>
        </row>
        <row r="1245">
          <cell r="B1245">
            <v>2013</v>
          </cell>
          <cell r="D1245">
            <v>2406</v>
          </cell>
          <cell r="F1245" t="str">
            <v>RES</v>
          </cell>
          <cell r="I1245" t="str">
            <v>Second Year</v>
          </cell>
        </row>
        <row r="1246">
          <cell r="B1246">
            <v>2013</v>
          </cell>
          <cell r="D1246">
            <v>7218</v>
          </cell>
          <cell r="F1246" t="str">
            <v>RES</v>
          </cell>
          <cell r="I1246" t="str">
            <v>Second Year</v>
          </cell>
        </row>
        <row r="1247">
          <cell r="B1247">
            <v>2013</v>
          </cell>
          <cell r="D1247">
            <v>15638</v>
          </cell>
          <cell r="F1247" t="str">
            <v>RES</v>
          </cell>
          <cell r="I1247" t="str">
            <v>Second Year</v>
          </cell>
        </row>
        <row r="1248">
          <cell r="B1248">
            <v>2013</v>
          </cell>
          <cell r="D1248">
            <v>73379.42</v>
          </cell>
          <cell r="F1248" t="str">
            <v>RES</v>
          </cell>
          <cell r="I1248" t="str">
            <v>Second Year</v>
          </cell>
        </row>
        <row r="1249">
          <cell r="B1249">
            <v>2013</v>
          </cell>
          <cell r="D1249">
            <v>17801</v>
          </cell>
          <cell r="F1249" t="str">
            <v>RES</v>
          </cell>
          <cell r="I1249" t="str">
            <v>Second Year</v>
          </cell>
        </row>
        <row r="1250">
          <cell r="B1250">
            <v>2013</v>
          </cell>
          <cell r="D1250">
            <v>5934</v>
          </cell>
          <cell r="F1250" t="str">
            <v>RES</v>
          </cell>
          <cell r="I1250" t="str">
            <v>Second Year</v>
          </cell>
        </row>
        <row r="1251">
          <cell r="B1251">
            <v>2013</v>
          </cell>
          <cell r="D1251">
            <v>11867</v>
          </cell>
          <cell r="F1251" t="str">
            <v>RES</v>
          </cell>
          <cell r="I1251" t="str">
            <v>Second Year</v>
          </cell>
        </row>
        <row r="1252">
          <cell r="B1252">
            <v>2013</v>
          </cell>
          <cell r="D1252">
            <v>3956</v>
          </cell>
          <cell r="F1252" t="str">
            <v>RES</v>
          </cell>
          <cell r="I1252" t="str">
            <v>Second Year</v>
          </cell>
        </row>
        <row r="1253">
          <cell r="B1253">
            <v>2013</v>
          </cell>
          <cell r="D1253">
            <v>11867</v>
          </cell>
          <cell r="F1253" t="str">
            <v>RES</v>
          </cell>
          <cell r="I1253" t="str">
            <v>Second Year</v>
          </cell>
        </row>
        <row r="1254">
          <cell r="B1254">
            <v>2013</v>
          </cell>
          <cell r="D1254">
            <v>25712</v>
          </cell>
          <cell r="F1254" t="str">
            <v>RES</v>
          </cell>
          <cell r="I1254" t="str">
            <v>Second Year</v>
          </cell>
        </row>
        <row r="1255">
          <cell r="B1255">
            <v>2013</v>
          </cell>
          <cell r="D1255">
            <v>120647.76</v>
          </cell>
          <cell r="F1255" t="str">
            <v>RES</v>
          </cell>
          <cell r="I1255" t="str">
            <v>Second Year</v>
          </cell>
        </row>
        <row r="1256">
          <cell r="B1256">
            <v>2013</v>
          </cell>
          <cell r="D1256">
            <v>11691</v>
          </cell>
          <cell r="F1256" t="str">
            <v>RES</v>
          </cell>
          <cell r="I1256" t="str">
            <v>Second Year</v>
          </cell>
        </row>
        <row r="1257">
          <cell r="B1257">
            <v>2013</v>
          </cell>
          <cell r="D1257">
            <v>3897</v>
          </cell>
          <cell r="F1257" t="str">
            <v>RES</v>
          </cell>
          <cell r="I1257" t="str">
            <v>Second Year</v>
          </cell>
        </row>
        <row r="1258">
          <cell r="B1258">
            <v>2013</v>
          </cell>
          <cell r="D1258">
            <v>7794</v>
          </cell>
          <cell r="F1258" t="str">
            <v>RES</v>
          </cell>
          <cell r="I1258" t="str">
            <v>Second Year</v>
          </cell>
        </row>
        <row r="1259">
          <cell r="B1259">
            <v>2013</v>
          </cell>
          <cell r="D1259">
            <v>2598</v>
          </cell>
          <cell r="F1259" t="str">
            <v>RES</v>
          </cell>
          <cell r="I1259" t="str">
            <v>Second Year</v>
          </cell>
        </row>
        <row r="1260">
          <cell r="B1260">
            <v>2013</v>
          </cell>
          <cell r="D1260">
            <v>7794</v>
          </cell>
          <cell r="F1260" t="str">
            <v>RES</v>
          </cell>
          <cell r="I1260" t="str">
            <v>Second Year</v>
          </cell>
        </row>
        <row r="1261">
          <cell r="B1261">
            <v>2013</v>
          </cell>
          <cell r="D1261">
            <v>16888</v>
          </cell>
          <cell r="F1261" t="str">
            <v>RES</v>
          </cell>
          <cell r="I1261" t="str">
            <v>Second Year</v>
          </cell>
        </row>
        <row r="1262">
          <cell r="B1262">
            <v>2013</v>
          </cell>
          <cell r="D1262">
            <v>79242.399999999994</v>
          </cell>
          <cell r="F1262" t="str">
            <v>RES</v>
          </cell>
          <cell r="I1262" t="str">
            <v>Second Year</v>
          </cell>
        </row>
        <row r="1263">
          <cell r="B1263">
            <v>2013</v>
          </cell>
          <cell r="D1263">
            <v>4101</v>
          </cell>
          <cell r="F1263" t="str">
            <v>RES</v>
          </cell>
          <cell r="I1263" t="str">
            <v>Second Year</v>
          </cell>
        </row>
        <row r="1264">
          <cell r="B1264">
            <v>2013</v>
          </cell>
          <cell r="D1264">
            <v>1367</v>
          </cell>
          <cell r="F1264" t="str">
            <v>RES</v>
          </cell>
          <cell r="I1264" t="str">
            <v>Second Year</v>
          </cell>
        </row>
        <row r="1265">
          <cell r="B1265">
            <v>2013</v>
          </cell>
          <cell r="D1265">
            <v>2734</v>
          </cell>
          <cell r="F1265" t="str">
            <v>RES</v>
          </cell>
          <cell r="I1265" t="str">
            <v>Second Year</v>
          </cell>
        </row>
        <row r="1266">
          <cell r="B1266">
            <v>2013</v>
          </cell>
          <cell r="D1266">
            <v>911</v>
          </cell>
          <cell r="F1266" t="str">
            <v>RES</v>
          </cell>
          <cell r="I1266" t="str">
            <v>Second Year</v>
          </cell>
        </row>
        <row r="1267">
          <cell r="B1267">
            <v>2013</v>
          </cell>
          <cell r="D1267">
            <v>2734</v>
          </cell>
          <cell r="F1267" t="str">
            <v>RES</v>
          </cell>
          <cell r="I1267" t="str">
            <v>Second Year</v>
          </cell>
        </row>
        <row r="1268">
          <cell r="B1268">
            <v>2013</v>
          </cell>
          <cell r="D1268">
            <v>5924</v>
          </cell>
          <cell r="F1268" t="str">
            <v>RES</v>
          </cell>
          <cell r="I1268" t="str">
            <v>Second Year</v>
          </cell>
        </row>
        <row r="1269">
          <cell r="B1269">
            <v>2013</v>
          </cell>
          <cell r="D1269">
            <v>27796.99</v>
          </cell>
          <cell r="F1269" t="str">
            <v>RES</v>
          </cell>
          <cell r="I1269" t="str">
            <v>Second Year</v>
          </cell>
        </row>
        <row r="1270">
          <cell r="B1270">
            <v>2013</v>
          </cell>
          <cell r="D1270">
            <v>23232</v>
          </cell>
          <cell r="F1270" t="str">
            <v>RES</v>
          </cell>
          <cell r="I1270" t="str">
            <v>Second Year</v>
          </cell>
        </row>
        <row r="1271">
          <cell r="B1271">
            <v>2013</v>
          </cell>
          <cell r="D1271">
            <v>23232</v>
          </cell>
          <cell r="F1271" t="str">
            <v>RES</v>
          </cell>
          <cell r="I1271" t="str">
            <v>Second Year</v>
          </cell>
        </row>
        <row r="1272">
          <cell r="B1272">
            <v>2013</v>
          </cell>
          <cell r="D1272">
            <v>39826</v>
          </cell>
          <cell r="F1272" t="str">
            <v>RES</v>
          </cell>
          <cell r="I1272" t="str">
            <v>Second Year</v>
          </cell>
        </row>
        <row r="1273">
          <cell r="B1273">
            <v>2013</v>
          </cell>
          <cell r="D1273">
            <v>23232</v>
          </cell>
          <cell r="F1273" t="str">
            <v>RES</v>
          </cell>
          <cell r="I1273" t="str">
            <v>Second Year</v>
          </cell>
        </row>
        <row r="1274">
          <cell r="B1274">
            <v>2013</v>
          </cell>
          <cell r="D1274">
            <v>43144</v>
          </cell>
          <cell r="F1274" t="str">
            <v>RES</v>
          </cell>
          <cell r="I1274" t="str">
            <v>Second Year</v>
          </cell>
        </row>
        <row r="1275">
          <cell r="B1275">
            <v>2013</v>
          </cell>
          <cell r="D1275">
            <v>69695</v>
          </cell>
          <cell r="F1275" t="str">
            <v>RES</v>
          </cell>
          <cell r="I1275" t="str">
            <v>Second Year</v>
          </cell>
        </row>
        <row r="1276">
          <cell r="B1276">
            <v>2013</v>
          </cell>
          <cell r="D1276">
            <v>109518.98</v>
          </cell>
          <cell r="F1276" t="str">
            <v>RES</v>
          </cell>
          <cell r="I1276" t="str">
            <v>Second Year</v>
          </cell>
        </row>
        <row r="1277">
          <cell r="B1277">
            <v>2013</v>
          </cell>
          <cell r="D1277">
            <v>7560</v>
          </cell>
          <cell r="F1277" t="str">
            <v>RES</v>
          </cell>
          <cell r="I1277" t="str">
            <v>Second Year</v>
          </cell>
        </row>
        <row r="1278">
          <cell r="B1278">
            <v>2013</v>
          </cell>
          <cell r="D1278">
            <v>7560</v>
          </cell>
          <cell r="F1278" t="str">
            <v>RES</v>
          </cell>
          <cell r="I1278" t="str">
            <v>Second Year</v>
          </cell>
        </row>
        <row r="1279">
          <cell r="B1279">
            <v>2013</v>
          </cell>
          <cell r="D1279">
            <v>12959</v>
          </cell>
          <cell r="F1279" t="str">
            <v>RES</v>
          </cell>
          <cell r="I1279" t="str">
            <v>Second Year</v>
          </cell>
        </row>
        <row r="1280">
          <cell r="B1280">
            <v>2013</v>
          </cell>
          <cell r="D1280">
            <v>7560</v>
          </cell>
          <cell r="F1280" t="str">
            <v>RES</v>
          </cell>
          <cell r="I1280" t="str">
            <v>Second Year</v>
          </cell>
        </row>
        <row r="1281">
          <cell r="B1281">
            <v>2013</v>
          </cell>
          <cell r="D1281">
            <v>14039</v>
          </cell>
          <cell r="F1281" t="str">
            <v>RES</v>
          </cell>
          <cell r="I1281" t="str">
            <v>Second Year</v>
          </cell>
        </row>
        <row r="1282">
          <cell r="B1282">
            <v>2013</v>
          </cell>
          <cell r="D1282">
            <v>22679</v>
          </cell>
          <cell r="F1282" t="str">
            <v>RES</v>
          </cell>
          <cell r="I1282" t="str">
            <v>Second Year</v>
          </cell>
        </row>
        <row r="1283">
          <cell r="B1283">
            <v>2013</v>
          </cell>
          <cell r="D1283">
            <v>35635.89</v>
          </cell>
          <cell r="F1283" t="str">
            <v>RES</v>
          </cell>
          <cell r="I1283" t="str">
            <v>Second Year</v>
          </cell>
        </row>
        <row r="1284">
          <cell r="B1284">
            <v>2013</v>
          </cell>
          <cell r="D1284">
            <v>12429</v>
          </cell>
          <cell r="F1284" t="str">
            <v>RES</v>
          </cell>
          <cell r="I1284" t="str">
            <v>Second Year</v>
          </cell>
        </row>
        <row r="1285">
          <cell r="B1285">
            <v>2013</v>
          </cell>
          <cell r="D1285">
            <v>12429</v>
          </cell>
          <cell r="F1285" t="str">
            <v>RES</v>
          </cell>
          <cell r="I1285" t="str">
            <v>Second Year</v>
          </cell>
        </row>
        <row r="1286">
          <cell r="B1286">
            <v>2013</v>
          </cell>
          <cell r="D1286">
            <v>21307</v>
          </cell>
          <cell r="F1286" t="str">
            <v>RES</v>
          </cell>
          <cell r="I1286" t="str">
            <v>Second Year</v>
          </cell>
        </row>
        <row r="1287">
          <cell r="B1287">
            <v>2013</v>
          </cell>
          <cell r="D1287">
            <v>12429</v>
          </cell>
          <cell r="F1287" t="str">
            <v>RES</v>
          </cell>
          <cell r="I1287" t="str">
            <v>Second Year</v>
          </cell>
        </row>
        <row r="1288">
          <cell r="B1288">
            <v>2013</v>
          </cell>
          <cell r="D1288">
            <v>23082</v>
          </cell>
          <cell r="F1288" t="str">
            <v>RES</v>
          </cell>
          <cell r="I1288" t="str">
            <v>Second Year</v>
          </cell>
        </row>
        <row r="1289">
          <cell r="B1289">
            <v>2013</v>
          </cell>
          <cell r="D1289">
            <v>37287</v>
          </cell>
          <cell r="F1289" t="str">
            <v>RES</v>
          </cell>
          <cell r="I1289" t="str">
            <v>Second Year</v>
          </cell>
        </row>
        <row r="1290">
          <cell r="B1290">
            <v>2013</v>
          </cell>
          <cell r="D1290">
            <v>58594.43</v>
          </cell>
          <cell r="F1290" t="str">
            <v>RES</v>
          </cell>
          <cell r="I1290" t="str">
            <v>Second Year</v>
          </cell>
        </row>
        <row r="1291">
          <cell r="B1291">
            <v>2013</v>
          </cell>
          <cell r="D1291">
            <v>8163</v>
          </cell>
          <cell r="F1291" t="str">
            <v>RES</v>
          </cell>
          <cell r="I1291" t="str">
            <v>Second Year</v>
          </cell>
        </row>
        <row r="1292">
          <cell r="B1292">
            <v>2013</v>
          </cell>
          <cell r="D1292">
            <v>8163</v>
          </cell>
          <cell r="F1292" t="str">
            <v>RES</v>
          </cell>
          <cell r="I1292" t="str">
            <v>Second Year</v>
          </cell>
        </row>
        <row r="1293">
          <cell r="B1293">
            <v>2013</v>
          </cell>
          <cell r="D1293">
            <v>13994</v>
          </cell>
          <cell r="F1293" t="str">
            <v>RES</v>
          </cell>
          <cell r="I1293" t="str">
            <v>Second Year</v>
          </cell>
        </row>
        <row r="1294">
          <cell r="B1294">
            <v>2013</v>
          </cell>
          <cell r="D1294">
            <v>8163</v>
          </cell>
          <cell r="F1294" t="str">
            <v>RES</v>
          </cell>
          <cell r="I1294" t="str">
            <v>Second Year</v>
          </cell>
        </row>
        <row r="1295">
          <cell r="B1295">
            <v>2013</v>
          </cell>
          <cell r="D1295">
            <v>15160</v>
          </cell>
          <cell r="F1295" t="str">
            <v>RES</v>
          </cell>
          <cell r="I1295" t="str">
            <v>Second Year</v>
          </cell>
        </row>
        <row r="1296">
          <cell r="B1296">
            <v>2013</v>
          </cell>
          <cell r="D1296">
            <v>24490</v>
          </cell>
          <cell r="F1296" t="str">
            <v>RES</v>
          </cell>
          <cell r="I1296" t="str">
            <v>Second Year</v>
          </cell>
        </row>
        <row r="1297">
          <cell r="B1297">
            <v>2013</v>
          </cell>
          <cell r="D1297">
            <v>38486.160000000003</v>
          </cell>
          <cell r="F1297" t="str">
            <v>RES</v>
          </cell>
          <cell r="I1297" t="str">
            <v>Second Year</v>
          </cell>
        </row>
        <row r="1298">
          <cell r="B1298">
            <v>2013</v>
          </cell>
          <cell r="D1298">
            <v>2864</v>
          </cell>
          <cell r="F1298" t="str">
            <v>RES</v>
          </cell>
          <cell r="I1298" t="str">
            <v>Second Year</v>
          </cell>
        </row>
        <row r="1299">
          <cell r="B1299">
            <v>2013</v>
          </cell>
          <cell r="D1299">
            <v>2864</v>
          </cell>
          <cell r="F1299" t="str">
            <v>RES</v>
          </cell>
          <cell r="I1299" t="str">
            <v>Second Year</v>
          </cell>
        </row>
        <row r="1300">
          <cell r="B1300">
            <v>2013</v>
          </cell>
          <cell r="D1300">
            <v>4909</v>
          </cell>
          <cell r="F1300" t="str">
            <v>RES</v>
          </cell>
          <cell r="I1300" t="str">
            <v>Second Year</v>
          </cell>
        </row>
        <row r="1301">
          <cell r="B1301">
            <v>2013</v>
          </cell>
          <cell r="D1301">
            <v>2864</v>
          </cell>
          <cell r="F1301" t="str">
            <v>RES</v>
          </cell>
          <cell r="I1301" t="str">
            <v>Second Year</v>
          </cell>
        </row>
        <row r="1302">
          <cell r="B1302">
            <v>2013</v>
          </cell>
          <cell r="D1302">
            <v>5318</v>
          </cell>
          <cell r="F1302" t="str">
            <v>RES</v>
          </cell>
          <cell r="I1302" t="str">
            <v>Second Year</v>
          </cell>
        </row>
        <row r="1303">
          <cell r="B1303">
            <v>2013</v>
          </cell>
          <cell r="D1303">
            <v>8591</v>
          </cell>
          <cell r="F1303" t="str">
            <v>RES</v>
          </cell>
          <cell r="I1303" t="str">
            <v>Second Year</v>
          </cell>
        </row>
        <row r="1304">
          <cell r="B1304">
            <v>2013</v>
          </cell>
          <cell r="D1304">
            <v>13497.78</v>
          </cell>
          <cell r="F1304" t="str">
            <v>RES</v>
          </cell>
          <cell r="I1304" t="str">
            <v>Second Year</v>
          </cell>
        </row>
        <row r="1305">
          <cell r="B1305">
            <v>2013</v>
          </cell>
          <cell r="D1305">
            <v>41</v>
          </cell>
          <cell r="F1305" t="str">
            <v>RES</v>
          </cell>
          <cell r="I1305" t="str">
            <v>Second Year</v>
          </cell>
        </row>
        <row r="1306">
          <cell r="B1306">
            <v>2013</v>
          </cell>
          <cell r="D1306">
            <v>101</v>
          </cell>
          <cell r="F1306" t="str">
            <v>RES</v>
          </cell>
          <cell r="I1306" t="str">
            <v>Second Year</v>
          </cell>
        </row>
        <row r="1307">
          <cell r="B1307">
            <v>2013</v>
          </cell>
          <cell r="D1307">
            <v>41</v>
          </cell>
          <cell r="F1307" t="str">
            <v>RES</v>
          </cell>
          <cell r="I1307" t="str">
            <v>Second Year</v>
          </cell>
        </row>
        <row r="1308">
          <cell r="B1308">
            <v>2013</v>
          </cell>
          <cell r="D1308">
            <v>41</v>
          </cell>
          <cell r="F1308" t="str">
            <v>RES</v>
          </cell>
          <cell r="I1308" t="str">
            <v>Second Year</v>
          </cell>
        </row>
        <row r="1309">
          <cell r="B1309">
            <v>2013</v>
          </cell>
          <cell r="D1309">
            <v>41</v>
          </cell>
          <cell r="F1309" t="str">
            <v>RES</v>
          </cell>
          <cell r="I1309" t="str">
            <v>Second Year</v>
          </cell>
        </row>
        <row r="1310">
          <cell r="B1310">
            <v>2013</v>
          </cell>
          <cell r="D1310">
            <v>61</v>
          </cell>
          <cell r="F1310" t="str">
            <v>RES</v>
          </cell>
          <cell r="I1310" t="str">
            <v>Second Year</v>
          </cell>
        </row>
        <row r="1311">
          <cell r="B1311">
            <v>2013</v>
          </cell>
          <cell r="D1311">
            <v>41</v>
          </cell>
          <cell r="F1311" t="str">
            <v>RES</v>
          </cell>
          <cell r="I1311" t="str">
            <v>Second Year</v>
          </cell>
        </row>
        <row r="1312">
          <cell r="B1312">
            <v>2013</v>
          </cell>
          <cell r="D1312">
            <v>122</v>
          </cell>
          <cell r="F1312" t="str">
            <v>RES</v>
          </cell>
          <cell r="I1312" t="str">
            <v>Second Year</v>
          </cell>
        </row>
        <row r="1313">
          <cell r="B1313">
            <v>2013</v>
          </cell>
          <cell r="D1313">
            <v>1536.2</v>
          </cell>
          <cell r="F1313" t="str">
            <v>RES</v>
          </cell>
          <cell r="I1313" t="str">
            <v>Second Year</v>
          </cell>
        </row>
        <row r="1314">
          <cell r="B1314">
            <v>2013</v>
          </cell>
          <cell r="D1314">
            <v>2163</v>
          </cell>
          <cell r="F1314" t="str">
            <v>RES</v>
          </cell>
          <cell r="I1314" t="str">
            <v>Second Year</v>
          </cell>
        </row>
        <row r="1315">
          <cell r="B1315">
            <v>2013</v>
          </cell>
          <cell r="D1315">
            <v>5407</v>
          </cell>
          <cell r="F1315" t="str">
            <v>RES</v>
          </cell>
          <cell r="I1315" t="str">
            <v>Second Year</v>
          </cell>
        </row>
        <row r="1316">
          <cell r="B1316">
            <v>2013</v>
          </cell>
          <cell r="D1316">
            <v>2163</v>
          </cell>
          <cell r="F1316" t="str">
            <v>RES</v>
          </cell>
          <cell r="I1316" t="str">
            <v>Second Year</v>
          </cell>
        </row>
        <row r="1317">
          <cell r="B1317">
            <v>2013</v>
          </cell>
          <cell r="D1317">
            <v>2163</v>
          </cell>
          <cell r="F1317" t="str">
            <v>RES</v>
          </cell>
          <cell r="I1317" t="str">
            <v>Second Year</v>
          </cell>
        </row>
        <row r="1318">
          <cell r="B1318">
            <v>2013</v>
          </cell>
          <cell r="D1318">
            <v>2163</v>
          </cell>
          <cell r="F1318" t="str">
            <v>RES</v>
          </cell>
          <cell r="I1318" t="str">
            <v>Second Year</v>
          </cell>
        </row>
        <row r="1319">
          <cell r="B1319">
            <v>2013</v>
          </cell>
          <cell r="D1319">
            <v>3244</v>
          </cell>
          <cell r="F1319" t="str">
            <v>RES</v>
          </cell>
          <cell r="I1319" t="str">
            <v>Second Year</v>
          </cell>
        </row>
        <row r="1320">
          <cell r="B1320">
            <v>2013</v>
          </cell>
          <cell r="D1320">
            <v>2163</v>
          </cell>
          <cell r="F1320" t="str">
            <v>RES</v>
          </cell>
          <cell r="I1320" t="str">
            <v>Second Year</v>
          </cell>
        </row>
        <row r="1321">
          <cell r="B1321">
            <v>2013</v>
          </cell>
          <cell r="D1321">
            <v>6488</v>
          </cell>
          <cell r="F1321" t="str">
            <v>RES</v>
          </cell>
          <cell r="I1321" t="str">
            <v>Second Year</v>
          </cell>
        </row>
        <row r="1322">
          <cell r="B1322">
            <v>2013</v>
          </cell>
          <cell r="D1322">
            <v>82180.7</v>
          </cell>
          <cell r="F1322" t="str">
            <v>RES</v>
          </cell>
          <cell r="I1322" t="str">
            <v>Second Year</v>
          </cell>
        </row>
        <row r="1323">
          <cell r="B1323">
            <v>2013</v>
          </cell>
          <cell r="D1323">
            <v>3556</v>
          </cell>
          <cell r="F1323" t="str">
            <v>RES</v>
          </cell>
          <cell r="I1323" t="str">
            <v>Second Year</v>
          </cell>
        </row>
        <row r="1324">
          <cell r="B1324">
            <v>2013</v>
          </cell>
          <cell r="D1324">
            <v>8890</v>
          </cell>
          <cell r="F1324" t="str">
            <v>RES</v>
          </cell>
          <cell r="I1324" t="str">
            <v>Second Year</v>
          </cell>
        </row>
        <row r="1325">
          <cell r="B1325">
            <v>2013</v>
          </cell>
          <cell r="D1325">
            <v>3556</v>
          </cell>
          <cell r="F1325" t="str">
            <v>RES</v>
          </cell>
          <cell r="I1325" t="str">
            <v>Second Year</v>
          </cell>
        </row>
        <row r="1326">
          <cell r="B1326">
            <v>2013</v>
          </cell>
          <cell r="D1326">
            <v>3556</v>
          </cell>
          <cell r="F1326" t="str">
            <v>RES</v>
          </cell>
          <cell r="I1326" t="str">
            <v>Second Year</v>
          </cell>
        </row>
        <row r="1327">
          <cell r="B1327">
            <v>2013</v>
          </cell>
          <cell r="D1327">
            <v>3556</v>
          </cell>
          <cell r="F1327" t="str">
            <v>RES</v>
          </cell>
          <cell r="I1327" t="str">
            <v>Second Year</v>
          </cell>
        </row>
        <row r="1328">
          <cell r="B1328">
            <v>2013</v>
          </cell>
          <cell r="D1328">
            <v>5334</v>
          </cell>
          <cell r="F1328" t="str">
            <v>RES</v>
          </cell>
          <cell r="I1328" t="str">
            <v>Second Year</v>
          </cell>
        </row>
        <row r="1329">
          <cell r="B1329">
            <v>2013</v>
          </cell>
          <cell r="D1329">
            <v>3556</v>
          </cell>
          <cell r="F1329" t="str">
            <v>RES</v>
          </cell>
          <cell r="I1329" t="str">
            <v>Second Year</v>
          </cell>
        </row>
        <row r="1330">
          <cell r="B1330">
            <v>2013</v>
          </cell>
          <cell r="D1330">
            <v>10667</v>
          </cell>
          <cell r="F1330" t="str">
            <v>RES</v>
          </cell>
          <cell r="I1330" t="str">
            <v>Second Year</v>
          </cell>
        </row>
        <row r="1331">
          <cell r="B1331">
            <v>2013</v>
          </cell>
          <cell r="D1331">
            <v>135119.6</v>
          </cell>
          <cell r="F1331" t="str">
            <v>RES</v>
          </cell>
          <cell r="I1331" t="str">
            <v>Second Year</v>
          </cell>
        </row>
        <row r="1332">
          <cell r="B1332">
            <v>2013</v>
          </cell>
          <cell r="D1332">
            <v>2335</v>
          </cell>
          <cell r="F1332" t="str">
            <v>RES</v>
          </cell>
          <cell r="I1332" t="str">
            <v>Second Year</v>
          </cell>
        </row>
        <row r="1333">
          <cell r="B1333">
            <v>2013</v>
          </cell>
          <cell r="D1333">
            <v>5839</v>
          </cell>
          <cell r="F1333" t="str">
            <v>RES</v>
          </cell>
          <cell r="I1333" t="str">
            <v>Second Year</v>
          </cell>
        </row>
        <row r="1334">
          <cell r="B1334">
            <v>2013</v>
          </cell>
          <cell r="D1334">
            <v>2335</v>
          </cell>
          <cell r="F1334" t="str">
            <v>RES</v>
          </cell>
          <cell r="I1334" t="str">
            <v>Second Year</v>
          </cell>
        </row>
        <row r="1335">
          <cell r="B1335">
            <v>2013</v>
          </cell>
          <cell r="D1335">
            <v>2335</v>
          </cell>
          <cell r="F1335" t="str">
            <v>RES</v>
          </cell>
          <cell r="I1335" t="str">
            <v>Second Year</v>
          </cell>
        </row>
        <row r="1336">
          <cell r="B1336">
            <v>2013</v>
          </cell>
          <cell r="D1336">
            <v>2335</v>
          </cell>
          <cell r="F1336" t="str">
            <v>RES</v>
          </cell>
          <cell r="I1336" t="str">
            <v>Second Year</v>
          </cell>
        </row>
        <row r="1337">
          <cell r="B1337">
            <v>2013</v>
          </cell>
          <cell r="D1337">
            <v>3503</v>
          </cell>
          <cell r="F1337" t="str">
            <v>RES</v>
          </cell>
          <cell r="I1337" t="str">
            <v>Second Year</v>
          </cell>
        </row>
        <row r="1338">
          <cell r="B1338">
            <v>2013</v>
          </cell>
          <cell r="D1338">
            <v>2335</v>
          </cell>
          <cell r="F1338" t="str">
            <v>RES</v>
          </cell>
          <cell r="I1338" t="str">
            <v>Second Year</v>
          </cell>
        </row>
        <row r="1339">
          <cell r="B1339">
            <v>2013</v>
          </cell>
          <cell r="D1339">
            <v>7006</v>
          </cell>
          <cell r="F1339" t="str">
            <v>RES</v>
          </cell>
          <cell r="I1339" t="str">
            <v>Second Year</v>
          </cell>
        </row>
        <row r="1340">
          <cell r="B1340">
            <v>2013</v>
          </cell>
          <cell r="D1340">
            <v>88749.3</v>
          </cell>
          <cell r="F1340" t="str">
            <v>RES</v>
          </cell>
          <cell r="I1340" t="str">
            <v>Second Year</v>
          </cell>
        </row>
        <row r="1341">
          <cell r="B1341">
            <v>2013</v>
          </cell>
          <cell r="D1341">
            <v>819</v>
          </cell>
          <cell r="F1341" t="str">
            <v>RES</v>
          </cell>
          <cell r="I1341" t="str">
            <v>Second Year</v>
          </cell>
        </row>
        <row r="1342">
          <cell r="B1342">
            <v>2013</v>
          </cell>
          <cell r="D1342">
            <v>2048</v>
          </cell>
          <cell r="F1342" t="str">
            <v>RES</v>
          </cell>
          <cell r="I1342" t="str">
            <v>Second Year</v>
          </cell>
        </row>
        <row r="1343">
          <cell r="B1343">
            <v>2013</v>
          </cell>
          <cell r="D1343">
            <v>819</v>
          </cell>
          <cell r="F1343" t="str">
            <v>RES</v>
          </cell>
          <cell r="I1343" t="str">
            <v>Second Year</v>
          </cell>
        </row>
        <row r="1344">
          <cell r="B1344">
            <v>2013</v>
          </cell>
          <cell r="D1344">
            <v>819</v>
          </cell>
          <cell r="F1344" t="str">
            <v>RES</v>
          </cell>
          <cell r="I1344" t="str">
            <v>Second Year</v>
          </cell>
        </row>
        <row r="1345">
          <cell r="B1345">
            <v>2013</v>
          </cell>
          <cell r="D1345">
            <v>819</v>
          </cell>
          <cell r="F1345" t="str">
            <v>RES</v>
          </cell>
          <cell r="I1345" t="str">
            <v>Second Year</v>
          </cell>
        </row>
        <row r="1346">
          <cell r="B1346">
            <v>2013</v>
          </cell>
          <cell r="D1346">
            <v>1229</v>
          </cell>
          <cell r="F1346" t="str">
            <v>RES</v>
          </cell>
          <cell r="I1346" t="str">
            <v>Second Year</v>
          </cell>
        </row>
        <row r="1347">
          <cell r="B1347">
            <v>2013</v>
          </cell>
          <cell r="D1347">
            <v>819</v>
          </cell>
          <cell r="F1347" t="str">
            <v>RES</v>
          </cell>
          <cell r="I1347" t="str">
            <v>Second Year</v>
          </cell>
        </row>
        <row r="1348">
          <cell r="B1348">
            <v>2013</v>
          </cell>
          <cell r="D1348">
            <v>2458</v>
          </cell>
          <cell r="F1348" t="str">
            <v>RES</v>
          </cell>
          <cell r="I1348" t="str">
            <v>Second Year</v>
          </cell>
        </row>
        <row r="1349">
          <cell r="B1349">
            <v>2013</v>
          </cell>
          <cell r="D1349">
            <v>31131.5</v>
          </cell>
          <cell r="F1349" t="str">
            <v>RES</v>
          </cell>
          <cell r="I1349" t="str">
            <v>Second Year</v>
          </cell>
        </row>
        <row r="1350">
          <cell r="B1350">
            <v>2013</v>
          </cell>
          <cell r="D1350">
            <v>8086</v>
          </cell>
          <cell r="F1350" t="str">
            <v>RES</v>
          </cell>
          <cell r="I1350" t="str">
            <v>Second Year</v>
          </cell>
        </row>
        <row r="1351">
          <cell r="B1351">
            <v>2013</v>
          </cell>
          <cell r="D1351">
            <v>8086</v>
          </cell>
          <cell r="F1351" t="str">
            <v>RES</v>
          </cell>
          <cell r="I1351" t="str">
            <v>Second Year</v>
          </cell>
        </row>
        <row r="1352">
          <cell r="B1352">
            <v>2013</v>
          </cell>
          <cell r="D1352">
            <v>13140</v>
          </cell>
          <cell r="F1352" t="str">
            <v>RES</v>
          </cell>
          <cell r="I1352" t="str">
            <v>Second Year</v>
          </cell>
        </row>
        <row r="1353">
          <cell r="B1353">
            <v>2013</v>
          </cell>
          <cell r="D1353">
            <v>13646</v>
          </cell>
          <cell r="F1353" t="str">
            <v>RES</v>
          </cell>
          <cell r="I1353" t="str">
            <v>Second Year</v>
          </cell>
        </row>
        <row r="1354">
          <cell r="B1354">
            <v>2013</v>
          </cell>
          <cell r="D1354">
            <v>1011</v>
          </cell>
          <cell r="F1354" t="str">
            <v>RES</v>
          </cell>
          <cell r="I1354" t="str">
            <v>Second Year</v>
          </cell>
        </row>
        <row r="1355">
          <cell r="B1355">
            <v>2013</v>
          </cell>
          <cell r="D1355">
            <v>505</v>
          </cell>
          <cell r="F1355" t="str">
            <v>RES</v>
          </cell>
          <cell r="I1355" t="str">
            <v>Second Year</v>
          </cell>
        </row>
        <row r="1356">
          <cell r="B1356">
            <v>2013</v>
          </cell>
          <cell r="D1356">
            <v>6066.31</v>
          </cell>
          <cell r="F1356" t="str">
            <v>RES</v>
          </cell>
          <cell r="I1356" t="str">
            <v>Second Year</v>
          </cell>
        </row>
        <row r="1357">
          <cell r="B1357">
            <v>2013</v>
          </cell>
          <cell r="D1357">
            <v>14326</v>
          </cell>
          <cell r="F1357" t="str">
            <v>RES</v>
          </cell>
          <cell r="I1357" t="str">
            <v>Second Year</v>
          </cell>
        </row>
        <row r="1358">
          <cell r="B1358">
            <v>2013</v>
          </cell>
          <cell r="D1358">
            <v>14326</v>
          </cell>
          <cell r="F1358" t="str">
            <v>RES</v>
          </cell>
          <cell r="I1358" t="str">
            <v>Second Year</v>
          </cell>
        </row>
        <row r="1359">
          <cell r="B1359">
            <v>2013</v>
          </cell>
          <cell r="D1359">
            <v>23280</v>
          </cell>
          <cell r="F1359" t="str">
            <v>RES</v>
          </cell>
          <cell r="I1359" t="str">
            <v>Second Year</v>
          </cell>
        </row>
        <row r="1360">
          <cell r="B1360">
            <v>2013</v>
          </cell>
          <cell r="D1360">
            <v>24176</v>
          </cell>
          <cell r="F1360" t="str">
            <v>RES</v>
          </cell>
          <cell r="I1360" t="str">
            <v>Second Year</v>
          </cell>
        </row>
        <row r="1361">
          <cell r="B1361">
            <v>2013</v>
          </cell>
          <cell r="D1361">
            <v>1791</v>
          </cell>
          <cell r="F1361" t="str">
            <v>RES</v>
          </cell>
          <cell r="I1361" t="str">
            <v>Second Year</v>
          </cell>
        </row>
        <row r="1362">
          <cell r="B1362">
            <v>2013</v>
          </cell>
          <cell r="D1362">
            <v>895</v>
          </cell>
          <cell r="F1362" t="str">
            <v>RES</v>
          </cell>
          <cell r="I1362" t="str">
            <v>Second Year</v>
          </cell>
        </row>
        <row r="1363">
          <cell r="B1363">
            <v>2013</v>
          </cell>
          <cell r="D1363">
            <v>10745.08</v>
          </cell>
          <cell r="F1363" t="str">
            <v>RES</v>
          </cell>
          <cell r="I1363" t="str">
            <v>Second Year</v>
          </cell>
        </row>
        <row r="1364">
          <cell r="B1364">
            <v>2013</v>
          </cell>
          <cell r="D1364">
            <v>23555</v>
          </cell>
          <cell r="F1364" t="str">
            <v>RES</v>
          </cell>
          <cell r="I1364" t="str">
            <v>Second Year</v>
          </cell>
        </row>
        <row r="1365">
          <cell r="B1365">
            <v>2013</v>
          </cell>
          <cell r="D1365">
            <v>23555</v>
          </cell>
          <cell r="F1365" t="str">
            <v>RES</v>
          </cell>
          <cell r="I1365" t="str">
            <v>Second Year</v>
          </cell>
        </row>
        <row r="1366">
          <cell r="B1366">
            <v>2013</v>
          </cell>
          <cell r="D1366">
            <v>38276</v>
          </cell>
          <cell r="F1366" t="str">
            <v>RES</v>
          </cell>
          <cell r="I1366" t="str">
            <v>Second Year</v>
          </cell>
        </row>
        <row r="1367">
          <cell r="B1367">
            <v>2013</v>
          </cell>
          <cell r="D1367">
            <v>39748</v>
          </cell>
          <cell r="F1367" t="str">
            <v>RES</v>
          </cell>
          <cell r="I1367" t="str">
            <v>Second Year</v>
          </cell>
        </row>
        <row r="1368">
          <cell r="B1368">
            <v>2013</v>
          </cell>
          <cell r="D1368">
            <v>2944</v>
          </cell>
          <cell r="F1368" t="str">
            <v>RES</v>
          </cell>
          <cell r="I1368" t="str">
            <v>Second Year</v>
          </cell>
        </row>
        <row r="1369">
          <cell r="B1369">
            <v>2013</v>
          </cell>
          <cell r="D1369">
            <v>1472</v>
          </cell>
          <cell r="F1369" t="str">
            <v>RES</v>
          </cell>
          <cell r="I1369" t="str">
            <v>Second Year</v>
          </cell>
        </row>
        <row r="1370">
          <cell r="B1370">
            <v>2013</v>
          </cell>
          <cell r="D1370">
            <v>17666.439999999999</v>
          </cell>
          <cell r="F1370" t="str">
            <v>RES</v>
          </cell>
          <cell r="I1370" t="str">
            <v>Second Year</v>
          </cell>
        </row>
        <row r="1371">
          <cell r="B1371">
            <v>2013</v>
          </cell>
          <cell r="D1371">
            <v>15471</v>
          </cell>
          <cell r="F1371" t="str">
            <v>RES</v>
          </cell>
          <cell r="I1371" t="str">
            <v>Second Year</v>
          </cell>
        </row>
        <row r="1372">
          <cell r="B1372">
            <v>2013</v>
          </cell>
          <cell r="D1372">
            <v>15471</v>
          </cell>
          <cell r="F1372" t="str">
            <v>RES</v>
          </cell>
          <cell r="I1372" t="str">
            <v>Second Year</v>
          </cell>
        </row>
        <row r="1373">
          <cell r="B1373">
            <v>2013</v>
          </cell>
          <cell r="D1373">
            <v>25140</v>
          </cell>
          <cell r="F1373" t="str">
            <v>RES</v>
          </cell>
          <cell r="I1373" t="str">
            <v>Second Year</v>
          </cell>
        </row>
        <row r="1374">
          <cell r="B1374">
            <v>2013</v>
          </cell>
          <cell r="D1374">
            <v>26107</v>
          </cell>
          <cell r="F1374" t="str">
            <v>RES</v>
          </cell>
          <cell r="I1374" t="str">
            <v>Second Year</v>
          </cell>
        </row>
        <row r="1375">
          <cell r="B1375">
            <v>2013</v>
          </cell>
          <cell r="D1375">
            <v>1934</v>
          </cell>
          <cell r="F1375" t="str">
            <v>RES</v>
          </cell>
          <cell r="I1375" t="str">
            <v>Second Year</v>
          </cell>
        </row>
        <row r="1376">
          <cell r="B1376">
            <v>2013</v>
          </cell>
          <cell r="D1376">
            <v>967</v>
          </cell>
          <cell r="F1376" t="str">
            <v>RES</v>
          </cell>
          <cell r="I1376" t="str">
            <v>Second Year</v>
          </cell>
        </row>
        <row r="1377">
          <cell r="B1377">
            <v>2013</v>
          </cell>
          <cell r="D1377">
            <v>11601.29</v>
          </cell>
          <cell r="F1377" t="str">
            <v>RES</v>
          </cell>
          <cell r="I1377" t="str">
            <v>Second Year</v>
          </cell>
        </row>
        <row r="1378">
          <cell r="B1378">
            <v>2013</v>
          </cell>
          <cell r="D1378">
            <v>5427</v>
          </cell>
          <cell r="F1378" t="str">
            <v>RES</v>
          </cell>
          <cell r="I1378" t="str">
            <v>Second Year</v>
          </cell>
        </row>
        <row r="1379">
          <cell r="B1379">
            <v>2013</v>
          </cell>
          <cell r="D1379">
            <v>5427</v>
          </cell>
          <cell r="F1379" t="str">
            <v>RES</v>
          </cell>
          <cell r="I1379" t="str">
            <v>Second Year</v>
          </cell>
        </row>
        <row r="1380">
          <cell r="B1380">
            <v>2013</v>
          </cell>
          <cell r="D1380">
            <v>8819</v>
          </cell>
          <cell r="F1380" t="str">
            <v>RES</v>
          </cell>
          <cell r="I1380" t="str">
            <v>Second Year</v>
          </cell>
        </row>
        <row r="1381">
          <cell r="B1381">
            <v>2013</v>
          </cell>
          <cell r="D1381">
            <v>9158</v>
          </cell>
          <cell r="F1381" t="str">
            <v>RES</v>
          </cell>
          <cell r="I1381" t="str">
            <v>Second Year</v>
          </cell>
        </row>
        <row r="1382">
          <cell r="B1382">
            <v>2013</v>
          </cell>
          <cell r="D1382">
            <v>678</v>
          </cell>
          <cell r="F1382" t="str">
            <v>RES</v>
          </cell>
          <cell r="I1382" t="str">
            <v>Second Year</v>
          </cell>
        </row>
        <row r="1383">
          <cell r="B1383">
            <v>2013</v>
          </cell>
          <cell r="D1383">
            <v>339</v>
          </cell>
          <cell r="F1383" t="str">
            <v>RES</v>
          </cell>
          <cell r="I1383" t="str">
            <v>Second Year</v>
          </cell>
        </row>
        <row r="1384">
          <cell r="B1384">
            <v>2013</v>
          </cell>
          <cell r="D1384">
            <v>4069.47</v>
          </cell>
          <cell r="F1384" t="str">
            <v>RES</v>
          </cell>
          <cell r="I1384" t="str">
            <v>Second Year</v>
          </cell>
        </row>
        <row r="1385">
          <cell r="B1385">
            <v>2013</v>
          </cell>
          <cell r="D1385">
            <v>58134.86</v>
          </cell>
          <cell r="F1385" t="str">
            <v>MF</v>
          </cell>
          <cell r="I1385" t="str">
            <v>Second Year</v>
          </cell>
        </row>
        <row r="1386">
          <cell r="B1386">
            <v>2013</v>
          </cell>
          <cell r="D1386">
            <v>102993.87</v>
          </cell>
          <cell r="F1386" t="str">
            <v>MF</v>
          </cell>
          <cell r="I1386" t="str">
            <v>Second Year</v>
          </cell>
        </row>
        <row r="1387">
          <cell r="B1387">
            <v>2013</v>
          </cell>
          <cell r="D1387">
            <v>169338.26</v>
          </cell>
          <cell r="F1387" t="str">
            <v>MF</v>
          </cell>
          <cell r="I1387" t="str">
            <v>Second Year</v>
          </cell>
        </row>
        <row r="1388">
          <cell r="B1388">
            <v>2013</v>
          </cell>
          <cell r="D1388">
            <v>111220.83</v>
          </cell>
          <cell r="F1388" t="str">
            <v>MF</v>
          </cell>
          <cell r="I1388" t="str">
            <v>Second Year</v>
          </cell>
        </row>
        <row r="1389">
          <cell r="B1389">
            <v>2013</v>
          </cell>
          <cell r="D1389">
            <v>39014.15</v>
          </cell>
          <cell r="F1389" t="str">
            <v>MF</v>
          </cell>
          <cell r="I1389" t="str">
            <v>Second Year</v>
          </cell>
        </row>
        <row r="1390">
          <cell r="B1390">
            <v>2013</v>
          </cell>
          <cell r="D1390">
            <v>33232</v>
          </cell>
          <cell r="F1390" t="str">
            <v>RES</v>
          </cell>
          <cell r="I1390" t="str">
            <v>Second Year</v>
          </cell>
        </row>
        <row r="1391">
          <cell r="B1391">
            <v>2013</v>
          </cell>
          <cell r="D1391">
            <v>37386</v>
          </cell>
          <cell r="F1391" t="str">
            <v>RES</v>
          </cell>
          <cell r="I1391" t="str">
            <v>Second Year</v>
          </cell>
        </row>
        <row r="1392">
          <cell r="B1392">
            <v>2013</v>
          </cell>
          <cell r="D1392">
            <v>29078</v>
          </cell>
          <cell r="F1392" t="str">
            <v>RES</v>
          </cell>
          <cell r="I1392" t="str">
            <v>Second Year</v>
          </cell>
        </row>
        <row r="1393">
          <cell r="B1393">
            <v>2013</v>
          </cell>
          <cell r="D1393">
            <v>45693</v>
          </cell>
          <cell r="F1393" t="str">
            <v>RES</v>
          </cell>
          <cell r="I1393" t="str">
            <v>Second Year</v>
          </cell>
        </row>
        <row r="1394">
          <cell r="B1394">
            <v>2013</v>
          </cell>
          <cell r="D1394">
            <v>37386</v>
          </cell>
          <cell r="F1394" t="str">
            <v>RES</v>
          </cell>
          <cell r="I1394" t="str">
            <v>Second Year</v>
          </cell>
        </row>
        <row r="1395">
          <cell r="B1395">
            <v>2013</v>
          </cell>
          <cell r="D1395">
            <v>49847</v>
          </cell>
          <cell r="F1395" t="str">
            <v>RES</v>
          </cell>
          <cell r="I1395" t="str">
            <v>Second Year</v>
          </cell>
        </row>
        <row r="1396">
          <cell r="B1396">
            <v>2013</v>
          </cell>
          <cell r="D1396">
            <v>33232</v>
          </cell>
          <cell r="F1396" t="str">
            <v>RES</v>
          </cell>
          <cell r="I1396" t="str">
            <v>Second Year</v>
          </cell>
        </row>
        <row r="1397">
          <cell r="B1397">
            <v>2013</v>
          </cell>
          <cell r="D1397">
            <v>33232</v>
          </cell>
          <cell r="F1397" t="str">
            <v>RES</v>
          </cell>
          <cell r="I1397" t="str">
            <v>Second Year</v>
          </cell>
        </row>
        <row r="1398">
          <cell r="B1398">
            <v>2013</v>
          </cell>
          <cell r="D1398">
            <v>24924</v>
          </cell>
          <cell r="F1398" t="str">
            <v>RES</v>
          </cell>
          <cell r="I1398" t="str">
            <v>Second Year</v>
          </cell>
        </row>
        <row r="1399">
          <cell r="B1399">
            <v>2013</v>
          </cell>
          <cell r="D1399">
            <v>58152.75</v>
          </cell>
          <cell r="F1399" t="str">
            <v>RES</v>
          </cell>
          <cell r="I1399" t="str">
            <v>Second Year</v>
          </cell>
        </row>
        <row r="1400">
          <cell r="B1400">
            <v>2013</v>
          </cell>
          <cell r="D1400">
            <v>10813</v>
          </cell>
          <cell r="F1400" t="str">
            <v>RES</v>
          </cell>
          <cell r="I1400" t="str">
            <v>Second Year</v>
          </cell>
        </row>
        <row r="1401">
          <cell r="B1401">
            <v>2013</v>
          </cell>
          <cell r="D1401">
            <v>12165</v>
          </cell>
          <cell r="F1401" t="str">
            <v>RES</v>
          </cell>
          <cell r="I1401" t="str">
            <v>Second Year</v>
          </cell>
        </row>
        <row r="1402">
          <cell r="B1402">
            <v>2013</v>
          </cell>
          <cell r="D1402">
            <v>9462</v>
          </cell>
          <cell r="F1402" t="str">
            <v>RES</v>
          </cell>
          <cell r="I1402" t="str">
            <v>Second Year</v>
          </cell>
        </row>
        <row r="1403">
          <cell r="B1403">
            <v>2013</v>
          </cell>
          <cell r="D1403">
            <v>14869</v>
          </cell>
          <cell r="F1403" t="str">
            <v>RES</v>
          </cell>
          <cell r="I1403" t="str">
            <v>Second Year</v>
          </cell>
        </row>
        <row r="1404">
          <cell r="B1404">
            <v>2013</v>
          </cell>
          <cell r="D1404">
            <v>12165</v>
          </cell>
          <cell r="F1404" t="str">
            <v>RES</v>
          </cell>
          <cell r="I1404" t="str">
            <v>Second Year</v>
          </cell>
        </row>
        <row r="1405">
          <cell r="B1405">
            <v>2013</v>
          </cell>
          <cell r="D1405">
            <v>16220</v>
          </cell>
          <cell r="F1405" t="str">
            <v>RES</v>
          </cell>
          <cell r="I1405" t="str">
            <v>Second Year</v>
          </cell>
        </row>
        <row r="1406">
          <cell r="B1406">
            <v>2013</v>
          </cell>
          <cell r="D1406">
            <v>10813</v>
          </cell>
          <cell r="F1406" t="str">
            <v>RES</v>
          </cell>
          <cell r="I1406" t="str">
            <v>Second Year</v>
          </cell>
        </row>
        <row r="1407">
          <cell r="B1407">
            <v>2013</v>
          </cell>
          <cell r="D1407">
            <v>10813</v>
          </cell>
          <cell r="F1407" t="str">
            <v>RES</v>
          </cell>
          <cell r="I1407" t="str">
            <v>Second Year</v>
          </cell>
        </row>
        <row r="1408">
          <cell r="B1408">
            <v>2013</v>
          </cell>
          <cell r="D1408">
            <v>8110</v>
          </cell>
          <cell r="F1408" t="str">
            <v>RES</v>
          </cell>
          <cell r="I1408" t="str">
            <v>Second Year</v>
          </cell>
        </row>
        <row r="1409">
          <cell r="B1409">
            <v>2013</v>
          </cell>
          <cell r="D1409">
            <v>18925.38</v>
          </cell>
          <cell r="F1409" t="str">
            <v>RES</v>
          </cell>
          <cell r="I1409" t="str">
            <v>Second Year</v>
          </cell>
        </row>
        <row r="1410">
          <cell r="B1410">
            <v>2013</v>
          </cell>
          <cell r="D1410">
            <v>17779</v>
          </cell>
          <cell r="F1410" t="str">
            <v>RES</v>
          </cell>
          <cell r="I1410" t="str">
            <v>Second Year</v>
          </cell>
        </row>
        <row r="1411">
          <cell r="B1411">
            <v>2013</v>
          </cell>
          <cell r="D1411">
            <v>20001</v>
          </cell>
          <cell r="F1411" t="str">
            <v>RES</v>
          </cell>
          <cell r="I1411" t="str">
            <v>Second Year</v>
          </cell>
        </row>
        <row r="1412">
          <cell r="B1412">
            <v>2013</v>
          </cell>
          <cell r="D1412">
            <v>15557</v>
          </cell>
          <cell r="F1412" t="str">
            <v>RES</v>
          </cell>
          <cell r="I1412" t="str">
            <v>Second Year</v>
          </cell>
        </row>
        <row r="1413">
          <cell r="B1413">
            <v>2013</v>
          </cell>
          <cell r="D1413">
            <v>24446</v>
          </cell>
          <cell r="F1413" t="str">
            <v>RES</v>
          </cell>
          <cell r="I1413" t="str">
            <v>Second Year</v>
          </cell>
        </row>
        <row r="1414">
          <cell r="B1414">
            <v>2013</v>
          </cell>
          <cell r="D1414">
            <v>20001</v>
          </cell>
          <cell r="F1414" t="str">
            <v>RES</v>
          </cell>
          <cell r="I1414" t="str">
            <v>Second Year</v>
          </cell>
        </row>
        <row r="1415">
          <cell r="B1415">
            <v>2013</v>
          </cell>
          <cell r="D1415">
            <v>26669</v>
          </cell>
          <cell r="F1415" t="str">
            <v>RES</v>
          </cell>
          <cell r="I1415" t="str">
            <v>Second Year</v>
          </cell>
        </row>
        <row r="1416">
          <cell r="B1416">
            <v>2013</v>
          </cell>
          <cell r="D1416">
            <v>17779</v>
          </cell>
          <cell r="F1416" t="str">
            <v>RES</v>
          </cell>
          <cell r="I1416" t="str">
            <v>Second Year</v>
          </cell>
        </row>
        <row r="1417">
          <cell r="B1417">
            <v>2013</v>
          </cell>
          <cell r="D1417">
            <v>17779</v>
          </cell>
          <cell r="F1417" t="str">
            <v>RES</v>
          </cell>
          <cell r="I1417" t="str">
            <v>Second Year</v>
          </cell>
        </row>
        <row r="1418">
          <cell r="B1418">
            <v>2013</v>
          </cell>
          <cell r="D1418">
            <v>13334</v>
          </cell>
          <cell r="F1418" t="str">
            <v>RES</v>
          </cell>
          <cell r="I1418" t="str">
            <v>Second Year</v>
          </cell>
        </row>
        <row r="1419">
          <cell r="B1419">
            <v>2013</v>
          </cell>
          <cell r="D1419">
            <v>31114.25</v>
          </cell>
          <cell r="F1419" t="str">
            <v>RES</v>
          </cell>
          <cell r="I1419" t="str">
            <v>Second Year</v>
          </cell>
        </row>
        <row r="1420">
          <cell r="B1420">
            <v>2013</v>
          </cell>
          <cell r="D1420">
            <v>11677</v>
          </cell>
          <cell r="F1420" t="str">
            <v>RES</v>
          </cell>
          <cell r="I1420" t="str">
            <v>Second Year</v>
          </cell>
        </row>
        <row r="1421">
          <cell r="B1421">
            <v>2013</v>
          </cell>
          <cell r="D1421">
            <v>13137</v>
          </cell>
          <cell r="F1421" t="str">
            <v>RES</v>
          </cell>
          <cell r="I1421" t="str">
            <v>Second Year</v>
          </cell>
        </row>
        <row r="1422">
          <cell r="B1422">
            <v>2013</v>
          </cell>
          <cell r="D1422">
            <v>10218</v>
          </cell>
          <cell r="F1422" t="str">
            <v>RES</v>
          </cell>
          <cell r="I1422" t="str">
            <v>Second Year</v>
          </cell>
        </row>
        <row r="1423">
          <cell r="B1423">
            <v>2013</v>
          </cell>
          <cell r="D1423">
            <v>16056</v>
          </cell>
          <cell r="F1423" t="str">
            <v>RES</v>
          </cell>
          <cell r="I1423" t="str">
            <v>Second Year</v>
          </cell>
        </row>
        <row r="1424">
          <cell r="B1424">
            <v>2013</v>
          </cell>
          <cell r="D1424">
            <v>13137</v>
          </cell>
          <cell r="F1424" t="str">
            <v>RES</v>
          </cell>
          <cell r="I1424" t="str">
            <v>Second Year</v>
          </cell>
        </row>
        <row r="1425">
          <cell r="B1425">
            <v>2013</v>
          </cell>
          <cell r="D1425">
            <v>17516</v>
          </cell>
          <cell r="F1425" t="str">
            <v>RES</v>
          </cell>
          <cell r="I1425" t="str">
            <v>Second Year</v>
          </cell>
        </row>
        <row r="1426">
          <cell r="B1426">
            <v>2013</v>
          </cell>
          <cell r="D1426">
            <v>11677</v>
          </cell>
          <cell r="F1426" t="str">
            <v>RES</v>
          </cell>
          <cell r="I1426" t="str">
            <v>Second Year</v>
          </cell>
        </row>
        <row r="1427">
          <cell r="B1427">
            <v>2013</v>
          </cell>
          <cell r="D1427">
            <v>11677</v>
          </cell>
          <cell r="F1427" t="str">
            <v>RES</v>
          </cell>
          <cell r="I1427" t="str">
            <v>Second Year</v>
          </cell>
        </row>
        <row r="1428">
          <cell r="B1428">
            <v>2013</v>
          </cell>
          <cell r="D1428">
            <v>8758</v>
          </cell>
          <cell r="F1428" t="str">
            <v>RES</v>
          </cell>
          <cell r="I1428" t="str">
            <v>Second Year</v>
          </cell>
        </row>
        <row r="1429">
          <cell r="B1429">
            <v>2013</v>
          </cell>
          <cell r="D1429">
            <v>20435.37</v>
          </cell>
          <cell r="F1429" t="str">
            <v>RES</v>
          </cell>
          <cell r="I1429" t="str">
            <v>Second Year</v>
          </cell>
        </row>
        <row r="1430">
          <cell r="B1430">
            <v>2013</v>
          </cell>
          <cell r="D1430">
            <v>4096</v>
          </cell>
          <cell r="F1430" t="str">
            <v>RES</v>
          </cell>
          <cell r="I1430" t="str">
            <v>Second Year</v>
          </cell>
        </row>
        <row r="1431">
          <cell r="B1431">
            <v>2013</v>
          </cell>
          <cell r="D1431">
            <v>4608</v>
          </cell>
          <cell r="F1431" t="str">
            <v>RES</v>
          </cell>
          <cell r="I1431" t="str">
            <v>Second Year</v>
          </cell>
        </row>
        <row r="1432">
          <cell r="B1432">
            <v>2013</v>
          </cell>
          <cell r="D1432">
            <v>3584</v>
          </cell>
          <cell r="F1432" t="str">
            <v>RES</v>
          </cell>
          <cell r="I1432" t="str">
            <v>Second Year</v>
          </cell>
        </row>
        <row r="1433">
          <cell r="B1433">
            <v>2013</v>
          </cell>
          <cell r="D1433">
            <v>5632</v>
          </cell>
          <cell r="F1433" t="str">
            <v>RES</v>
          </cell>
          <cell r="I1433" t="str">
            <v>Second Year</v>
          </cell>
        </row>
        <row r="1434">
          <cell r="B1434">
            <v>2013</v>
          </cell>
          <cell r="D1434">
            <v>4608</v>
          </cell>
          <cell r="F1434" t="str">
            <v>RES</v>
          </cell>
          <cell r="I1434" t="str">
            <v>Second Year</v>
          </cell>
        </row>
        <row r="1435">
          <cell r="B1435">
            <v>2013</v>
          </cell>
          <cell r="D1435">
            <v>6144</v>
          </cell>
          <cell r="F1435" t="str">
            <v>RES</v>
          </cell>
          <cell r="I1435" t="str">
            <v>Second Year</v>
          </cell>
        </row>
        <row r="1436">
          <cell r="B1436">
            <v>2013</v>
          </cell>
          <cell r="D1436">
            <v>4096</v>
          </cell>
          <cell r="F1436" t="str">
            <v>RES</v>
          </cell>
          <cell r="I1436" t="str">
            <v>Second Year</v>
          </cell>
        </row>
        <row r="1437">
          <cell r="B1437">
            <v>2013</v>
          </cell>
          <cell r="D1437">
            <v>4096</v>
          </cell>
          <cell r="F1437" t="str">
            <v>RES</v>
          </cell>
          <cell r="I1437" t="str">
            <v>Second Year</v>
          </cell>
        </row>
        <row r="1438">
          <cell r="B1438">
            <v>2013</v>
          </cell>
          <cell r="D1438">
            <v>3072</v>
          </cell>
          <cell r="F1438" t="str">
            <v>RES</v>
          </cell>
          <cell r="I1438" t="str">
            <v>Second Year</v>
          </cell>
        </row>
        <row r="1439">
          <cell r="B1439">
            <v>2013</v>
          </cell>
          <cell r="D1439">
            <v>7169.88</v>
          </cell>
          <cell r="F1439" t="str">
            <v>RES</v>
          </cell>
          <cell r="I1439" t="str">
            <v>Second Year</v>
          </cell>
        </row>
        <row r="1440">
          <cell r="B1440">
            <v>2013</v>
          </cell>
          <cell r="D1440">
            <v>52309</v>
          </cell>
          <cell r="F1440" t="str">
            <v>RES</v>
          </cell>
          <cell r="I1440" t="str">
            <v>Second Year</v>
          </cell>
        </row>
        <row r="1441">
          <cell r="B1441">
            <v>2013</v>
          </cell>
          <cell r="D1441">
            <v>33288</v>
          </cell>
          <cell r="F1441" t="str">
            <v>RES</v>
          </cell>
          <cell r="I1441" t="str">
            <v>Second Year</v>
          </cell>
        </row>
        <row r="1442">
          <cell r="B1442">
            <v>2013</v>
          </cell>
          <cell r="D1442">
            <v>14266</v>
          </cell>
          <cell r="F1442" t="str">
            <v>RES</v>
          </cell>
          <cell r="I1442" t="str">
            <v>Second Year</v>
          </cell>
        </row>
        <row r="1443">
          <cell r="B1443">
            <v>2013</v>
          </cell>
          <cell r="D1443">
            <v>14266</v>
          </cell>
          <cell r="F1443" t="str">
            <v>RES</v>
          </cell>
          <cell r="I1443" t="str">
            <v>Second Year</v>
          </cell>
        </row>
        <row r="1444">
          <cell r="B1444">
            <v>2013</v>
          </cell>
          <cell r="D1444">
            <v>14266</v>
          </cell>
          <cell r="F1444" t="str">
            <v>RES</v>
          </cell>
          <cell r="I1444" t="str">
            <v>Second Year</v>
          </cell>
        </row>
        <row r="1445">
          <cell r="B1445">
            <v>2013</v>
          </cell>
          <cell r="D1445">
            <v>14266</v>
          </cell>
          <cell r="F1445" t="str">
            <v>RES</v>
          </cell>
          <cell r="I1445" t="str">
            <v>Second Year</v>
          </cell>
        </row>
        <row r="1446">
          <cell r="B1446">
            <v>2013</v>
          </cell>
          <cell r="D1446">
            <v>23777</v>
          </cell>
          <cell r="F1446" t="str">
            <v>RES</v>
          </cell>
          <cell r="I1446" t="str">
            <v>Second Year</v>
          </cell>
        </row>
        <row r="1447">
          <cell r="B1447">
            <v>2013</v>
          </cell>
          <cell r="D1447">
            <v>28532</v>
          </cell>
          <cell r="F1447" t="str">
            <v>RES</v>
          </cell>
          <cell r="I1447" t="str">
            <v>Second Year</v>
          </cell>
        </row>
        <row r="1448">
          <cell r="B1448">
            <v>2013</v>
          </cell>
          <cell r="D1448">
            <v>52309</v>
          </cell>
          <cell r="F1448" t="str">
            <v>RES</v>
          </cell>
          <cell r="I1448" t="str">
            <v>Second Year</v>
          </cell>
        </row>
        <row r="1449">
          <cell r="B1449">
            <v>2013</v>
          </cell>
          <cell r="D1449">
            <v>213993.46</v>
          </cell>
          <cell r="F1449" t="str">
            <v>RES</v>
          </cell>
          <cell r="I1449" t="str">
            <v>Second Year</v>
          </cell>
        </row>
        <row r="1450">
          <cell r="B1450">
            <v>2013</v>
          </cell>
          <cell r="D1450">
            <v>17021</v>
          </cell>
          <cell r="F1450" t="str">
            <v>RES</v>
          </cell>
          <cell r="I1450" t="str">
            <v>Second Year</v>
          </cell>
        </row>
        <row r="1451">
          <cell r="B1451">
            <v>2013</v>
          </cell>
          <cell r="D1451">
            <v>10832</v>
          </cell>
          <cell r="F1451" t="str">
            <v>RES</v>
          </cell>
          <cell r="I1451" t="str">
            <v>Second Year</v>
          </cell>
        </row>
        <row r="1452">
          <cell r="B1452">
            <v>2013</v>
          </cell>
          <cell r="D1452">
            <v>4642</v>
          </cell>
          <cell r="F1452" t="str">
            <v>RES</v>
          </cell>
          <cell r="I1452" t="str">
            <v>Second Year</v>
          </cell>
        </row>
        <row r="1453">
          <cell r="B1453">
            <v>2013</v>
          </cell>
          <cell r="D1453">
            <v>4642</v>
          </cell>
          <cell r="F1453" t="str">
            <v>RES</v>
          </cell>
          <cell r="I1453" t="str">
            <v>Second Year</v>
          </cell>
        </row>
        <row r="1454">
          <cell r="B1454">
            <v>2013</v>
          </cell>
          <cell r="D1454">
            <v>4642</v>
          </cell>
          <cell r="F1454" t="str">
            <v>RES</v>
          </cell>
          <cell r="I1454" t="str">
            <v>Second Year</v>
          </cell>
        </row>
        <row r="1455">
          <cell r="B1455">
            <v>2013</v>
          </cell>
          <cell r="D1455">
            <v>4642</v>
          </cell>
          <cell r="F1455" t="str">
            <v>RES</v>
          </cell>
          <cell r="I1455" t="str">
            <v>Second Year</v>
          </cell>
        </row>
        <row r="1456">
          <cell r="B1456">
            <v>2013</v>
          </cell>
          <cell r="D1456">
            <v>7737</v>
          </cell>
          <cell r="F1456" t="str">
            <v>RES</v>
          </cell>
          <cell r="I1456" t="str">
            <v>Second Year</v>
          </cell>
        </row>
        <row r="1457">
          <cell r="B1457">
            <v>2013</v>
          </cell>
          <cell r="D1457">
            <v>9284</v>
          </cell>
          <cell r="F1457" t="str">
            <v>RES</v>
          </cell>
          <cell r="I1457" t="str">
            <v>Second Year</v>
          </cell>
        </row>
        <row r="1458">
          <cell r="B1458">
            <v>2013</v>
          </cell>
          <cell r="D1458">
            <v>17021</v>
          </cell>
          <cell r="F1458" t="str">
            <v>RES</v>
          </cell>
          <cell r="I1458" t="str">
            <v>Second Year</v>
          </cell>
        </row>
        <row r="1459">
          <cell r="B1459">
            <v>2013</v>
          </cell>
          <cell r="D1459">
            <v>69633.98</v>
          </cell>
          <cell r="F1459" t="str">
            <v>RES</v>
          </cell>
          <cell r="I1459" t="str">
            <v>Second Year</v>
          </cell>
        </row>
        <row r="1460">
          <cell r="B1460">
            <v>2013</v>
          </cell>
          <cell r="D1460">
            <v>27986</v>
          </cell>
          <cell r="F1460" t="str">
            <v>RES</v>
          </cell>
          <cell r="I1460" t="str">
            <v>Second Year</v>
          </cell>
        </row>
        <row r="1461">
          <cell r="B1461">
            <v>2013</v>
          </cell>
          <cell r="D1461">
            <v>17809</v>
          </cell>
          <cell r="F1461" t="str">
            <v>RES</v>
          </cell>
          <cell r="I1461" t="str">
            <v>Second Year</v>
          </cell>
        </row>
        <row r="1462">
          <cell r="B1462">
            <v>2013</v>
          </cell>
          <cell r="D1462">
            <v>7632</v>
          </cell>
          <cell r="F1462" t="str">
            <v>RES</v>
          </cell>
          <cell r="I1462" t="str">
            <v>Second Year</v>
          </cell>
        </row>
        <row r="1463">
          <cell r="B1463">
            <v>2013</v>
          </cell>
          <cell r="D1463">
            <v>7632</v>
          </cell>
          <cell r="F1463" t="str">
            <v>RES</v>
          </cell>
          <cell r="I1463" t="str">
            <v>Second Year</v>
          </cell>
        </row>
        <row r="1464">
          <cell r="B1464">
            <v>2013</v>
          </cell>
          <cell r="D1464">
            <v>7632</v>
          </cell>
          <cell r="F1464" t="str">
            <v>RES</v>
          </cell>
          <cell r="I1464" t="str">
            <v>Second Year</v>
          </cell>
        </row>
        <row r="1465">
          <cell r="B1465">
            <v>2013</v>
          </cell>
          <cell r="D1465">
            <v>7632</v>
          </cell>
          <cell r="F1465" t="str">
            <v>RES</v>
          </cell>
          <cell r="I1465" t="str">
            <v>Second Year</v>
          </cell>
        </row>
        <row r="1466">
          <cell r="B1466">
            <v>2013</v>
          </cell>
          <cell r="D1466">
            <v>12721</v>
          </cell>
          <cell r="F1466" t="str">
            <v>RES</v>
          </cell>
          <cell r="I1466" t="str">
            <v>Second Year</v>
          </cell>
        </row>
        <row r="1467">
          <cell r="B1467">
            <v>2013</v>
          </cell>
          <cell r="D1467">
            <v>15265</v>
          </cell>
          <cell r="F1467" t="str">
            <v>RES</v>
          </cell>
          <cell r="I1467" t="str">
            <v>Second Year</v>
          </cell>
        </row>
        <row r="1468">
          <cell r="B1468">
            <v>2013</v>
          </cell>
          <cell r="D1468">
            <v>27986</v>
          </cell>
          <cell r="F1468" t="str">
            <v>RES</v>
          </cell>
          <cell r="I1468" t="str">
            <v>Second Year</v>
          </cell>
        </row>
        <row r="1469">
          <cell r="B1469">
            <v>2013</v>
          </cell>
          <cell r="D1469">
            <v>114488.44</v>
          </cell>
          <cell r="F1469" t="str">
            <v>RES</v>
          </cell>
          <cell r="I1469" t="str">
            <v>Second Year</v>
          </cell>
        </row>
        <row r="1470">
          <cell r="B1470">
            <v>2013</v>
          </cell>
          <cell r="D1470">
            <v>18381</v>
          </cell>
          <cell r="F1470" t="str">
            <v>RES</v>
          </cell>
          <cell r="I1470" t="str">
            <v>Second Year</v>
          </cell>
        </row>
        <row r="1471">
          <cell r="B1471">
            <v>2013</v>
          </cell>
          <cell r="D1471">
            <v>11697</v>
          </cell>
          <cell r="F1471" t="str">
            <v>RES</v>
          </cell>
          <cell r="I1471" t="str">
            <v>Second Year</v>
          </cell>
        </row>
        <row r="1472">
          <cell r="B1472">
            <v>2013</v>
          </cell>
          <cell r="D1472">
            <v>5013</v>
          </cell>
          <cell r="F1472" t="str">
            <v>RES</v>
          </cell>
          <cell r="I1472" t="str">
            <v>Second Year</v>
          </cell>
        </row>
        <row r="1473">
          <cell r="B1473">
            <v>2013</v>
          </cell>
          <cell r="D1473">
            <v>5013</v>
          </cell>
          <cell r="F1473" t="str">
            <v>RES</v>
          </cell>
          <cell r="I1473" t="str">
            <v>Second Year</v>
          </cell>
        </row>
        <row r="1474">
          <cell r="B1474">
            <v>2013</v>
          </cell>
          <cell r="D1474">
            <v>5013</v>
          </cell>
          <cell r="F1474" t="str">
            <v>RES</v>
          </cell>
          <cell r="I1474" t="str">
            <v>Second Year</v>
          </cell>
        </row>
        <row r="1475">
          <cell r="B1475">
            <v>2013</v>
          </cell>
          <cell r="D1475">
            <v>5013</v>
          </cell>
          <cell r="F1475" t="str">
            <v>RES</v>
          </cell>
          <cell r="I1475" t="str">
            <v>Second Year</v>
          </cell>
        </row>
        <row r="1476">
          <cell r="B1476">
            <v>2013</v>
          </cell>
          <cell r="D1476">
            <v>8355</v>
          </cell>
          <cell r="F1476" t="str">
            <v>RES</v>
          </cell>
          <cell r="I1476" t="str">
            <v>Second Year</v>
          </cell>
        </row>
        <row r="1477">
          <cell r="B1477">
            <v>2013</v>
          </cell>
          <cell r="D1477">
            <v>10026</v>
          </cell>
          <cell r="F1477" t="str">
            <v>RES</v>
          </cell>
          <cell r="I1477" t="str">
            <v>Second Year</v>
          </cell>
        </row>
        <row r="1478">
          <cell r="B1478">
            <v>2013</v>
          </cell>
          <cell r="D1478">
            <v>18381</v>
          </cell>
          <cell r="F1478" t="str">
            <v>RES</v>
          </cell>
          <cell r="I1478" t="str">
            <v>Second Year</v>
          </cell>
        </row>
        <row r="1479">
          <cell r="B1479">
            <v>2013</v>
          </cell>
          <cell r="D1479">
            <v>75194.25</v>
          </cell>
          <cell r="F1479" t="str">
            <v>RES</v>
          </cell>
          <cell r="I1479" t="str">
            <v>Second Year</v>
          </cell>
        </row>
        <row r="1480">
          <cell r="B1480">
            <v>2013</v>
          </cell>
          <cell r="D1480">
            <v>6448</v>
          </cell>
          <cell r="F1480" t="str">
            <v>RES</v>
          </cell>
          <cell r="I1480" t="str">
            <v>Second Year</v>
          </cell>
        </row>
        <row r="1481">
          <cell r="B1481">
            <v>2013</v>
          </cell>
          <cell r="D1481">
            <v>4103</v>
          </cell>
          <cell r="F1481" t="str">
            <v>RES</v>
          </cell>
          <cell r="I1481" t="str">
            <v>Second Year</v>
          </cell>
        </row>
        <row r="1482">
          <cell r="B1482">
            <v>2013</v>
          </cell>
          <cell r="D1482">
            <v>1758</v>
          </cell>
          <cell r="F1482" t="str">
            <v>RES</v>
          </cell>
          <cell r="I1482" t="str">
            <v>Second Year</v>
          </cell>
        </row>
        <row r="1483">
          <cell r="B1483">
            <v>2013</v>
          </cell>
          <cell r="D1483">
            <v>1758</v>
          </cell>
          <cell r="F1483" t="str">
            <v>RES</v>
          </cell>
          <cell r="I1483" t="str">
            <v>Second Year</v>
          </cell>
        </row>
        <row r="1484">
          <cell r="B1484">
            <v>2013</v>
          </cell>
          <cell r="D1484">
            <v>1758</v>
          </cell>
          <cell r="F1484" t="str">
            <v>RES</v>
          </cell>
          <cell r="I1484" t="str">
            <v>Second Year</v>
          </cell>
        </row>
        <row r="1485">
          <cell r="B1485">
            <v>2013</v>
          </cell>
          <cell r="D1485">
            <v>1758</v>
          </cell>
          <cell r="F1485" t="str">
            <v>RES</v>
          </cell>
          <cell r="I1485" t="str">
            <v>Second Year</v>
          </cell>
        </row>
        <row r="1486">
          <cell r="B1486">
            <v>2013</v>
          </cell>
          <cell r="D1486">
            <v>2931</v>
          </cell>
          <cell r="F1486" t="str">
            <v>RES</v>
          </cell>
          <cell r="I1486" t="str">
            <v>Second Year</v>
          </cell>
        </row>
        <row r="1487">
          <cell r="B1487">
            <v>2013</v>
          </cell>
          <cell r="D1487">
            <v>3517</v>
          </cell>
          <cell r="F1487" t="str">
            <v>RES</v>
          </cell>
          <cell r="I1487" t="str">
            <v>Second Year</v>
          </cell>
        </row>
        <row r="1488">
          <cell r="B1488">
            <v>2013</v>
          </cell>
          <cell r="D1488">
            <v>6448</v>
          </cell>
          <cell r="F1488" t="str">
            <v>RES</v>
          </cell>
          <cell r="I1488" t="str">
            <v>Second Year</v>
          </cell>
        </row>
        <row r="1489">
          <cell r="B1489">
            <v>2013</v>
          </cell>
          <cell r="D1489">
            <v>26378.23</v>
          </cell>
          <cell r="F1489" t="str">
            <v>RES</v>
          </cell>
          <cell r="I1489" t="str">
            <v>Second Year</v>
          </cell>
        </row>
        <row r="1490">
          <cell r="B1490">
            <v>2013</v>
          </cell>
          <cell r="D1490">
            <v>2108462.0299999998</v>
          </cell>
          <cell r="F1490" t="str">
            <v>IND</v>
          </cell>
          <cell r="I1490" t="str">
            <v>Second Year</v>
          </cell>
        </row>
        <row r="1491">
          <cell r="B1491">
            <v>2013</v>
          </cell>
          <cell r="D1491">
            <v>686088.08</v>
          </cell>
          <cell r="F1491" t="str">
            <v>IND</v>
          </cell>
          <cell r="I1491" t="str">
            <v>Second Year</v>
          </cell>
        </row>
        <row r="1492">
          <cell r="B1492">
            <v>2013</v>
          </cell>
          <cell r="D1492">
            <v>1128037.6399999999</v>
          </cell>
          <cell r="F1492" t="str">
            <v>IND</v>
          </cell>
          <cell r="I1492" t="str">
            <v>Second Year</v>
          </cell>
        </row>
        <row r="1493">
          <cell r="B1493">
            <v>2013</v>
          </cell>
          <cell r="D1493">
            <v>740891.53</v>
          </cell>
          <cell r="F1493" t="str">
            <v>IND</v>
          </cell>
          <cell r="I1493" t="str">
            <v>Second Year</v>
          </cell>
        </row>
        <row r="1494">
          <cell r="B1494">
            <v>2013</v>
          </cell>
          <cell r="D1494">
            <v>259890.64</v>
          </cell>
          <cell r="F1494" t="str">
            <v>IND</v>
          </cell>
          <cell r="I1494" t="str">
            <v>Second Year</v>
          </cell>
        </row>
        <row r="1495">
          <cell r="B1495">
            <v>2013</v>
          </cell>
          <cell r="D1495">
            <v>962</v>
          </cell>
          <cell r="F1495" t="str">
            <v>RES</v>
          </cell>
          <cell r="I1495" t="str">
            <v>Second Year</v>
          </cell>
        </row>
        <row r="1496">
          <cell r="B1496">
            <v>2013</v>
          </cell>
          <cell r="D1496">
            <v>6731</v>
          </cell>
          <cell r="F1496" t="str">
            <v>RES</v>
          </cell>
          <cell r="I1496" t="str">
            <v>Second Year</v>
          </cell>
        </row>
        <row r="1497">
          <cell r="B1497">
            <v>2013</v>
          </cell>
          <cell r="D1497">
            <v>2404</v>
          </cell>
          <cell r="F1497" t="str">
            <v>RES</v>
          </cell>
          <cell r="I1497" t="str">
            <v>Second Year</v>
          </cell>
        </row>
        <row r="1498">
          <cell r="B1498">
            <v>2013</v>
          </cell>
          <cell r="D1498">
            <v>2885</v>
          </cell>
          <cell r="F1498" t="str">
            <v>RES</v>
          </cell>
          <cell r="I1498" t="str">
            <v>Second Year</v>
          </cell>
        </row>
        <row r="1499">
          <cell r="B1499">
            <v>2013</v>
          </cell>
          <cell r="D1499">
            <v>1923</v>
          </cell>
          <cell r="F1499" t="str">
            <v>RES</v>
          </cell>
          <cell r="I1499" t="str">
            <v>Second Year</v>
          </cell>
        </row>
        <row r="1500">
          <cell r="B1500">
            <v>2013</v>
          </cell>
          <cell r="D1500">
            <v>1923</v>
          </cell>
          <cell r="F1500" t="str">
            <v>RES</v>
          </cell>
          <cell r="I1500" t="str">
            <v>Second Year</v>
          </cell>
        </row>
        <row r="1501">
          <cell r="B1501">
            <v>2013</v>
          </cell>
          <cell r="D1501">
            <v>962</v>
          </cell>
          <cell r="F1501" t="str">
            <v>RES</v>
          </cell>
          <cell r="I1501" t="str">
            <v>Second Year</v>
          </cell>
        </row>
        <row r="1502">
          <cell r="B1502">
            <v>2013</v>
          </cell>
          <cell r="D1502">
            <v>30288.83</v>
          </cell>
          <cell r="F1502" t="str">
            <v>RES</v>
          </cell>
          <cell r="I1502" t="str">
            <v>Second Year</v>
          </cell>
        </row>
        <row r="1503">
          <cell r="B1503">
            <v>2013</v>
          </cell>
          <cell r="D1503">
            <v>1704</v>
          </cell>
          <cell r="F1503" t="str">
            <v>RES</v>
          </cell>
          <cell r="I1503" t="str">
            <v>Second Year</v>
          </cell>
        </row>
        <row r="1504">
          <cell r="B1504">
            <v>2013</v>
          </cell>
          <cell r="D1504">
            <v>11925</v>
          </cell>
          <cell r="F1504" t="str">
            <v>RES</v>
          </cell>
          <cell r="I1504" t="str">
            <v>Second Year</v>
          </cell>
        </row>
        <row r="1505">
          <cell r="B1505">
            <v>2013</v>
          </cell>
          <cell r="D1505">
            <v>4259</v>
          </cell>
          <cell r="F1505" t="str">
            <v>RES</v>
          </cell>
          <cell r="I1505" t="str">
            <v>Second Year</v>
          </cell>
        </row>
        <row r="1506">
          <cell r="B1506">
            <v>2013</v>
          </cell>
          <cell r="D1506">
            <v>5111</v>
          </cell>
          <cell r="F1506" t="str">
            <v>RES</v>
          </cell>
          <cell r="I1506" t="str">
            <v>Second Year</v>
          </cell>
        </row>
        <row r="1507">
          <cell r="B1507">
            <v>2013</v>
          </cell>
          <cell r="D1507">
            <v>3407</v>
          </cell>
          <cell r="F1507" t="str">
            <v>RES</v>
          </cell>
          <cell r="I1507" t="str">
            <v>Second Year</v>
          </cell>
        </row>
        <row r="1508">
          <cell r="B1508">
            <v>2013</v>
          </cell>
          <cell r="D1508">
            <v>3407</v>
          </cell>
          <cell r="F1508" t="str">
            <v>RES</v>
          </cell>
          <cell r="I1508" t="str">
            <v>Second Year</v>
          </cell>
        </row>
        <row r="1509">
          <cell r="B1509">
            <v>2013</v>
          </cell>
          <cell r="D1509">
            <v>1704</v>
          </cell>
          <cell r="F1509" t="str">
            <v>RES</v>
          </cell>
          <cell r="I1509" t="str">
            <v>Second Year</v>
          </cell>
        </row>
        <row r="1510">
          <cell r="B1510">
            <v>2013</v>
          </cell>
          <cell r="D1510">
            <v>53661.24</v>
          </cell>
          <cell r="F1510" t="str">
            <v>RES</v>
          </cell>
          <cell r="I1510" t="str">
            <v>Second Year</v>
          </cell>
        </row>
        <row r="1511">
          <cell r="B1511">
            <v>2013</v>
          </cell>
          <cell r="D1511">
            <v>2801</v>
          </cell>
          <cell r="F1511" t="str">
            <v>RES</v>
          </cell>
          <cell r="I1511" t="str">
            <v>Second Year</v>
          </cell>
        </row>
        <row r="1512">
          <cell r="B1512">
            <v>2013</v>
          </cell>
          <cell r="D1512">
            <v>19607</v>
          </cell>
          <cell r="F1512" t="str">
            <v>RES</v>
          </cell>
          <cell r="I1512" t="str">
            <v>Second Year</v>
          </cell>
        </row>
        <row r="1513">
          <cell r="B1513">
            <v>2013</v>
          </cell>
          <cell r="D1513">
            <v>7002</v>
          </cell>
          <cell r="F1513" t="str">
            <v>RES</v>
          </cell>
          <cell r="I1513" t="str">
            <v>Second Year</v>
          </cell>
        </row>
        <row r="1514">
          <cell r="B1514">
            <v>2013</v>
          </cell>
          <cell r="D1514">
            <v>8403</v>
          </cell>
          <cell r="F1514" t="str">
            <v>RES</v>
          </cell>
          <cell r="I1514" t="str">
            <v>Second Year</v>
          </cell>
        </row>
        <row r="1515">
          <cell r="B1515">
            <v>2013</v>
          </cell>
          <cell r="D1515">
            <v>5602</v>
          </cell>
          <cell r="F1515" t="str">
            <v>RES</v>
          </cell>
          <cell r="I1515" t="str">
            <v>Second Year</v>
          </cell>
        </row>
        <row r="1516">
          <cell r="B1516">
            <v>2013</v>
          </cell>
          <cell r="D1516">
            <v>5602</v>
          </cell>
          <cell r="F1516" t="str">
            <v>RES</v>
          </cell>
          <cell r="I1516" t="str">
            <v>Second Year</v>
          </cell>
        </row>
        <row r="1517">
          <cell r="B1517">
            <v>2013</v>
          </cell>
          <cell r="D1517">
            <v>2801</v>
          </cell>
          <cell r="F1517" t="str">
            <v>RES</v>
          </cell>
          <cell r="I1517" t="str">
            <v>Second Year</v>
          </cell>
        </row>
        <row r="1518">
          <cell r="B1518">
            <v>2013</v>
          </cell>
          <cell r="D1518">
            <v>88228.53</v>
          </cell>
          <cell r="F1518" t="str">
            <v>RES</v>
          </cell>
          <cell r="I1518" t="str">
            <v>Second Year</v>
          </cell>
        </row>
        <row r="1519">
          <cell r="B1519">
            <v>2013</v>
          </cell>
          <cell r="D1519">
            <v>1840</v>
          </cell>
          <cell r="F1519" t="str">
            <v>RES</v>
          </cell>
          <cell r="I1519" t="str">
            <v>Second Year</v>
          </cell>
        </row>
        <row r="1520">
          <cell r="B1520">
            <v>2013</v>
          </cell>
          <cell r="D1520">
            <v>12877</v>
          </cell>
          <cell r="F1520" t="str">
            <v>RES</v>
          </cell>
          <cell r="I1520" t="str">
            <v>Second Year</v>
          </cell>
        </row>
        <row r="1521">
          <cell r="B1521">
            <v>2013</v>
          </cell>
          <cell r="D1521">
            <v>4599</v>
          </cell>
          <cell r="F1521" t="str">
            <v>RES</v>
          </cell>
          <cell r="I1521" t="str">
            <v>Second Year</v>
          </cell>
        </row>
        <row r="1522">
          <cell r="B1522">
            <v>2013</v>
          </cell>
          <cell r="D1522">
            <v>5519</v>
          </cell>
          <cell r="F1522" t="str">
            <v>RES</v>
          </cell>
          <cell r="I1522" t="str">
            <v>Second Year</v>
          </cell>
        </row>
        <row r="1523">
          <cell r="B1523">
            <v>2013</v>
          </cell>
          <cell r="D1523">
            <v>3679</v>
          </cell>
          <cell r="F1523" t="str">
            <v>RES</v>
          </cell>
          <cell r="I1523" t="str">
            <v>Second Year</v>
          </cell>
        </row>
        <row r="1524">
          <cell r="B1524">
            <v>2013</v>
          </cell>
          <cell r="D1524">
            <v>3679</v>
          </cell>
          <cell r="F1524" t="str">
            <v>RES</v>
          </cell>
          <cell r="I1524" t="str">
            <v>Second Year</v>
          </cell>
        </row>
        <row r="1525">
          <cell r="B1525">
            <v>2013</v>
          </cell>
          <cell r="D1525">
            <v>1840</v>
          </cell>
          <cell r="F1525" t="str">
            <v>RES</v>
          </cell>
          <cell r="I1525" t="str">
            <v>Second Year</v>
          </cell>
        </row>
        <row r="1526">
          <cell r="B1526">
            <v>2013</v>
          </cell>
          <cell r="D1526">
            <v>57949.11</v>
          </cell>
          <cell r="F1526" t="str">
            <v>RES</v>
          </cell>
          <cell r="I1526" t="str">
            <v>Second Year</v>
          </cell>
        </row>
        <row r="1527">
          <cell r="B1527">
            <v>2013</v>
          </cell>
          <cell r="D1527">
            <v>645</v>
          </cell>
          <cell r="F1527" t="str">
            <v>RES</v>
          </cell>
          <cell r="I1527" t="str">
            <v>Second Year</v>
          </cell>
        </row>
        <row r="1528">
          <cell r="B1528">
            <v>2013</v>
          </cell>
          <cell r="D1528">
            <v>4517</v>
          </cell>
          <cell r="F1528" t="str">
            <v>RES</v>
          </cell>
          <cell r="I1528" t="str">
            <v>Second Year</v>
          </cell>
        </row>
        <row r="1529">
          <cell r="B1529">
            <v>2013</v>
          </cell>
          <cell r="D1529">
            <v>1613</v>
          </cell>
          <cell r="F1529" t="str">
            <v>RES</v>
          </cell>
          <cell r="I1529" t="str">
            <v>Second Year</v>
          </cell>
        </row>
        <row r="1530">
          <cell r="B1530">
            <v>2013</v>
          </cell>
          <cell r="D1530">
            <v>1936</v>
          </cell>
          <cell r="F1530" t="str">
            <v>RES</v>
          </cell>
          <cell r="I1530" t="str">
            <v>Second Year</v>
          </cell>
        </row>
        <row r="1531">
          <cell r="B1531">
            <v>2013</v>
          </cell>
          <cell r="D1531">
            <v>1291</v>
          </cell>
          <cell r="F1531" t="str">
            <v>RES</v>
          </cell>
          <cell r="I1531" t="str">
            <v>Second Year</v>
          </cell>
        </row>
        <row r="1532">
          <cell r="B1532">
            <v>2013</v>
          </cell>
          <cell r="D1532">
            <v>1291</v>
          </cell>
          <cell r="F1532" t="str">
            <v>RES</v>
          </cell>
          <cell r="I1532" t="str">
            <v>Second Year</v>
          </cell>
        </row>
        <row r="1533">
          <cell r="B1533">
            <v>2013</v>
          </cell>
          <cell r="D1533">
            <v>645</v>
          </cell>
          <cell r="F1533" t="str">
            <v>RES</v>
          </cell>
          <cell r="I1533" t="str">
            <v>Second Year</v>
          </cell>
        </row>
        <row r="1534">
          <cell r="B1534">
            <v>2013</v>
          </cell>
          <cell r="D1534">
            <v>20327.580000000002</v>
          </cell>
          <cell r="F1534" t="str">
            <v>RES</v>
          </cell>
          <cell r="I1534" t="str">
            <v>Second Year</v>
          </cell>
        </row>
        <row r="1535">
          <cell r="B1535">
            <v>2013</v>
          </cell>
          <cell r="D1535">
            <v>1679</v>
          </cell>
          <cell r="F1535" t="str">
            <v>RES</v>
          </cell>
          <cell r="I1535" t="str">
            <v>Second Year</v>
          </cell>
        </row>
        <row r="1536">
          <cell r="B1536">
            <v>2013</v>
          </cell>
          <cell r="D1536">
            <v>3358</v>
          </cell>
          <cell r="F1536" t="str">
            <v>RES</v>
          </cell>
          <cell r="I1536" t="str">
            <v>Second Year</v>
          </cell>
        </row>
        <row r="1537">
          <cell r="B1537">
            <v>2013</v>
          </cell>
          <cell r="D1537">
            <v>1007</v>
          </cell>
          <cell r="F1537" t="str">
            <v>RES</v>
          </cell>
          <cell r="I1537" t="str">
            <v>Second Year</v>
          </cell>
        </row>
        <row r="1538">
          <cell r="B1538">
            <v>2013</v>
          </cell>
          <cell r="D1538">
            <v>3022</v>
          </cell>
          <cell r="F1538" t="str">
            <v>RES</v>
          </cell>
          <cell r="I1538" t="str">
            <v>Second Year</v>
          </cell>
        </row>
        <row r="1539">
          <cell r="B1539">
            <v>2013</v>
          </cell>
          <cell r="D1539">
            <v>1007</v>
          </cell>
          <cell r="F1539" t="str">
            <v>RES</v>
          </cell>
          <cell r="I1539" t="str">
            <v>Second Year</v>
          </cell>
        </row>
        <row r="1540">
          <cell r="B1540">
            <v>2013</v>
          </cell>
          <cell r="D1540">
            <v>2015</v>
          </cell>
          <cell r="F1540" t="str">
            <v>RES</v>
          </cell>
          <cell r="I1540" t="str">
            <v>Second Year</v>
          </cell>
        </row>
        <row r="1541">
          <cell r="B1541">
            <v>2013</v>
          </cell>
          <cell r="D1541">
            <v>2687</v>
          </cell>
          <cell r="F1541" t="str">
            <v>RES</v>
          </cell>
          <cell r="I1541" t="str">
            <v>Second Year</v>
          </cell>
        </row>
        <row r="1542">
          <cell r="B1542">
            <v>2013</v>
          </cell>
          <cell r="D1542">
            <v>5709</v>
          </cell>
          <cell r="F1542" t="str">
            <v>RES</v>
          </cell>
          <cell r="I1542" t="str">
            <v>Second Year</v>
          </cell>
        </row>
        <row r="1543">
          <cell r="B1543">
            <v>2013</v>
          </cell>
          <cell r="D1543">
            <v>12091.98</v>
          </cell>
          <cell r="F1543" t="str">
            <v>RES</v>
          </cell>
          <cell r="I1543" t="str">
            <v>Second Year</v>
          </cell>
        </row>
        <row r="1544">
          <cell r="B1544">
            <v>2013</v>
          </cell>
          <cell r="D1544">
            <v>7709</v>
          </cell>
          <cell r="F1544" t="str">
            <v>RES</v>
          </cell>
          <cell r="I1544" t="str">
            <v>Second Year</v>
          </cell>
        </row>
        <row r="1545">
          <cell r="B1545">
            <v>2013</v>
          </cell>
          <cell r="D1545">
            <v>15419</v>
          </cell>
          <cell r="F1545" t="str">
            <v>RES</v>
          </cell>
          <cell r="I1545" t="str">
            <v>Second Year</v>
          </cell>
        </row>
        <row r="1546">
          <cell r="B1546">
            <v>2013</v>
          </cell>
          <cell r="D1546">
            <v>4626</v>
          </cell>
          <cell r="F1546" t="str">
            <v>RES</v>
          </cell>
          <cell r="I1546" t="str">
            <v>Second Year</v>
          </cell>
        </row>
        <row r="1547">
          <cell r="B1547">
            <v>2013</v>
          </cell>
          <cell r="D1547">
            <v>13877</v>
          </cell>
          <cell r="F1547" t="str">
            <v>RES</v>
          </cell>
          <cell r="I1547" t="str">
            <v>Second Year</v>
          </cell>
        </row>
        <row r="1548">
          <cell r="B1548">
            <v>2013</v>
          </cell>
          <cell r="D1548">
            <v>4626</v>
          </cell>
          <cell r="F1548" t="str">
            <v>RES</v>
          </cell>
          <cell r="I1548" t="str">
            <v>Second Year</v>
          </cell>
        </row>
        <row r="1549">
          <cell r="B1549">
            <v>2013</v>
          </cell>
          <cell r="D1549">
            <v>9251</v>
          </cell>
          <cell r="F1549" t="str">
            <v>RES</v>
          </cell>
          <cell r="I1549" t="str">
            <v>Second Year</v>
          </cell>
        </row>
        <row r="1550">
          <cell r="B1550">
            <v>2013</v>
          </cell>
          <cell r="D1550">
            <v>12335</v>
          </cell>
          <cell r="F1550" t="str">
            <v>RES</v>
          </cell>
          <cell r="I1550" t="str">
            <v>Second Year</v>
          </cell>
        </row>
        <row r="1551">
          <cell r="B1551">
            <v>2013</v>
          </cell>
          <cell r="D1551">
            <v>26212</v>
          </cell>
          <cell r="F1551" t="str">
            <v>RES</v>
          </cell>
          <cell r="I1551" t="str">
            <v>Second Year</v>
          </cell>
        </row>
        <row r="1552">
          <cell r="B1552">
            <v>2013</v>
          </cell>
          <cell r="D1552">
            <v>55508.44</v>
          </cell>
          <cell r="F1552" t="str">
            <v>RES</v>
          </cell>
          <cell r="I1552" t="str">
            <v>Second Year</v>
          </cell>
        </row>
        <row r="1553">
          <cell r="B1553">
            <v>2013</v>
          </cell>
          <cell r="D1553">
            <v>12676</v>
          </cell>
          <cell r="F1553" t="str">
            <v>RES</v>
          </cell>
          <cell r="I1553" t="str">
            <v>Second Year</v>
          </cell>
        </row>
        <row r="1554">
          <cell r="B1554">
            <v>2013</v>
          </cell>
          <cell r="D1554">
            <v>25351</v>
          </cell>
          <cell r="F1554" t="str">
            <v>RES</v>
          </cell>
          <cell r="I1554" t="str">
            <v>Second Year</v>
          </cell>
        </row>
        <row r="1555">
          <cell r="B1555">
            <v>2013</v>
          </cell>
          <cell r="D1555">
            <v>7605</v>
          </cell>
          <cell r="F1555" t="str">
            <v>RES</v>
          </cell>
          <cell r="I1555" t="str">
            <v>Second Year</v>
          </cell>
        </row>
        <row r="1556">
          <cell r="B1556">
            <v>2013</v>
          </cell>
          <cell r="D1556">
            <v>22816</v>
          </cell>
          <cell r="F1556" t="str">
            <v>RES</v>
          </cell>
          <cell r="I1556" t="str">
            <v>Second Year</v>
          </cell>
        </row>
        <row r="1557">
          <cell r="B1557">
            <v>2013</v>
          </cell>
          <cell r="D1557">
            <v>7605</v>
          </cell>
          <cell r="F1557" t="str">
            <v>RES</v>
          </cell>
          <cell r="I1557" t="str">
            <v>Second Year</v>
          </cell>
        </row>
        <row r="1558">
          <cell r="B1558">
            <v>2013</v>
          </cell>
          <cell r="D1558">
            <v>15211</v>
          </cell>
          <cell r="F1558" t="str">
            <v>RES</v>
          </cell>
          <cell r="I1558" t="str">
            <v>Second Year</v>
          </cell>
        </row>
        <row r="1559">
          <cell r="B1559">
            <v>2013</v>
          </cell>
          <cell r="D1559">
            <v>20281</v>
          </cell>
          <cell r="F1559" t="str">
            <v>RES</v>
          </cell>
          <cell r="I1559" t="str">
            <v>Second Year</v>
          </cell>
        </row>
        <row r="1560">
          <cell r="B1560">
            <v>2013</v>
          </cell>
          <cell r="D1560">
            <v>43097</v>
          </cell>
          <cell r="F1560" t="str">
            <v>RES</v>
          </cell>
          <cell r="I1560" t="str">
            <v>Second Year</v>
          </cell>
        </row>
        <row r="1561">
          <cell r="B1561">
            <v>2013</v>
          </cell>
          <cell r="D1561">
            <v>91264.91</v>
          </cell>
          <cell r="F1561" t="str">
            <v>RES</v>
          </cell>
          <cell r="I1561" t="str">
            <v>Second Year</v>
          </cell>
        </row>
        <row r="1562">
          <cell r="B1562">
            <v>2013</v>
          </cell>
          <cell r="D1562">
            <v>8325</v>
          </cell>
          <cell r="F1562" t="str">
            <v>RES</v>
          </cell>
          <cell r="I1562" t="str">
            <v>Second Year</v>
          </cell>
        </row>
        <row r="1563">
          <cell r="B1563">
            <v>2013</v>
          </cell>
          <cell r="D1563">
            <v>16651</v>
          </cell>
          <cell r="F1563" t="str">
            <v>RES</v>
          </cell>
          <cell r="I1563" t="str">
            <v>Second Year</v>
          </cell>
        </row>
        <row r="1564">
          <cell r="B1564">
            <v>2013</v>
          </cell>
          <cell r="D1564">
            <v>4995</v>
          </cell>
          <cell r="F1564" t="str">
            <v>RES</v>
          </cell>
          <cell r="I1564" t="str">
            <v>Second Year</v>
          </cell>
        </row>
        <row r="1565">
          <cell r="B1565">
            <v>2013</v>
          </cell>
          <cell r="D1565">
            <v>14986</v>
          </cell>
          <cell r="F1565" t="str">
            <v>RES</v>
          </cell>
          <cell r="I1565" t="str">
            <v>Second Year</v>
          </cell>
        </row>
        <row r="1566">
          <cell r="B1566">
            <v>2013</v>
          </cell>
          <cell r="D1566">
            <v>4995</v>
          </cell>
          <cell r="F1566" t="str">
            <v>RES</v>
          </cell>
          <cell r="I1566" t="str">
            <v>Second Year</v>
          </cell>
        </row>
        <row r="1567">
          <cell r="B1567">
            <v>2013</v>
          </cell>
          <cell r="D1567">
            <v>9990</v>
          </cell>
          <cell r="F1567" t="str">
            <v>RES</v>
          </cell>
          <cell r="I1567" t="str">
            <v>Second Year</v>
          </cell>
        </row>
        <row r="1568">
          <cell r="B1568">
            <v>2013</v>
          </cell>
          <cell r="D1568">
            <v>13320</v>
          </cell>
          <cell r="F1568" t="str">
            <v>RES</v>
          </cell>
          <cell r="I1568" t="str">
            <v>Second Year</v>
          </cell>
        </row>
        <row r="1569">
          <cell r="B1569">
            <v>2013</v>
          </cell>
          <cell r="D1569">
            <v>28306</v>
          </cell>
          <cell r="F1569" t="str">
            <v>RES</v>
          </cell>
          <cell r="I1569" t="str">
            <v>Second Year</v>
          </cell>
        </row>
        <row r="1570">
          <cell r="B1570">
            <v>2013</v>
          </cell>
          <cell r="D1570">
            <v>59942.81</v>
          </cell>
          <cell r="F1570" t="str">
            <v>RES</v>
          </cell>
          <cell r="I1570" t="str">
            <v>Second Year</v>
          </cell>
        </row>
        <row r="1571">
          <cell r="B1571">
            <v>2013</v>
          </cell>
          <cell r="D1571">
            <v>2920</v>
          </cell>
          <cell r="F1571" t="str">
            <v>RES</v>
          </cell>
          <cell r="I1571" t="str">
            <v>Second Year</v>
          </cell>
        </row>
        <row r="1572">
          <cell r="B1572">
            <v>2013</v>
          </cell>
          <cell r="D1572">
            <v>5841</v>
          </cell>
          <cell r="F1572" t="str">
            <v>RES</v>
          </cell>
          <cell r="I1572" t="str">
            <v>Second Year</v>
          </cell>
        </row>
        <row r="1573">
          <cell r="B1573">
            <v>2013</v>
          </cell>
          <cell r="D1573">
            <v>1752</v>
          </cell>
          <cell r="F1573" t="str">
            <v>RES</v>
          </cell>
          <cell r="I1573" t="str">
            <v>Second Year</v>
          </cell>
        </row>
        <row r="1574">
          <cell r="B1574">
            <v>2013</v>
          </cell>
          <cell r="D1574">
            <v>5257</v>
          </cell>
          <cell r="F1574" t="str">
            <v>RES</v>
          </cell>
          <cell r="I1574" t="str">
            <v>Second Year</v>
          </cell>
        </row>
        <row r="1575">
          <cell r="B1575">
            <v>2013</v>
          </cell>
          <cell r="D1575">
            <v>1752</v>
          </cell>
          <cell r="F1575" t="str">
            <v>RES</v>
          </cell>
          <cell r="I1575" t="str">
            <v>Second Year</v>
          </cell>
        </row>
        <row r="1576">
          <cell r="B1576">
            <v>2013</v>
          </cell>
          <cell r="D1576">
            <v>3504</v>
          </cell>
          <cell r="F1576" t="str">
            <v>RES</v>
          </cell>
          <cell r="I1576" t="str">
            <v>Second Year</v>
          </cell>
        </row>
        <row r="1577">
          <cell r="B1577">
            <v>2013</v>
          </cell>
          <cell r="D1577">
            <v>4673</v>
          </cell>
          <cell r="F1577" t="str">
            <v>RES</v>
          </cell>
          <cell r="I1577" t="str">
            <v>Second Year</v>
          </cell>
        </row>
        <row r="1578">
          <cell r="B1578">
            <v>2013</v>
          </cell>
          <cell r="D1578">
            <v>9929</v>
          </cell>
          <cell r="F1578" t="str">
            <v>RES</v>
          </cell>
          <cell r="I1578" t="str">
            <v>Second Year</v>
          </cell>
        </row>
        <row r="1579">
          <cell r="B1579">
            <v>2013</v>
          </cell>
          <cell r="D1579">
            <v>21027.07</v>
          </cell>
          <cell r="F1579" t="str">
            <v>RES</v>
          </cell>
          <cell r="I1579" t="str">
            <v>Second Year</v>
          </cell>
        </row>
        <row r="1580">
          <cell r="B1580">
            <v>2013</v>
          </cell>
          <cell r="D1580">
            <v>59285</v>
          </cell>
          <cell r="F1580" t="str">
            <v>RES</v>
          </cell>
          <cell r="I1580" t="str">
            <v>Second Year</v>
          </cell>
        </row>
        <row r="1581">
          <cell r="B1581">
            <v>2013</v>
          </cell>
          <cell r="D1581">
            <v>479665.85</v>
          </cell>
          <cell r="F1581" t="str">
            <v>RES</v>
          </cell>
          <cell r="I1581" t="str">
            <v>Second Year</v>
          </cell>
        </row>
        <row r="1582">
          <cell r="B1582">
            <v>2013</v>
          </cell>
          <cell r="D1582">
            <v>19291</v>
          </cell>
          <cell r="F1582" t="str">
            <v>RES</v>
          </cell>
          <cell r="I1582" t="str">
            <v>Second Year</v>
          </cell>
        </row>
        <row r="1583">
          <cell r="B1583">
            <v>2013</v>
          </cell>
          <cell r="D1583">
            <v>156082.21</v>
          </cell>
          <cell r="F1583" t="str">
            <v>RES</v>
          </cell>
          <cell r="I1583" t="str">
            <v>Second Year</v>
          </cell>
        </row>
        <row r="1584">
          <cell r="B1584">
            <v>2013</v>
          </cell>
          <cell r="D1584">
            <v>31718</v>
          </cell>
          <cell r="F1584" t="str">
            <v>RES</v>
          </cell>
          <cell r="I1584" t="str">
            <v>Second Year</v>
          </cell>
        </row>
        <row r="1585">
          <cell r="B1585">
            <v>2013</v>
          </cell>
          <cell r="D1585">
            <v>256623.38</v>
          </cell>
          <cell r="F1585" t="str">
            <v>RES</v>
          </cell>
          <cell r="I1585" t="str">
            <v>Second Year</v>
          </cell>
        </row>
        <row r="1586">
          <cell r="B1586">
            <v>2013</v>
          </cell>
          <cell r="D1586">
            <v>20832</v>
          </cell>
          <cell r="F1586" t="str">
            <v>RES</v>
          </cell>
          <cell r="I1586" t="str">
            <v>Second Year</v>
          </cell>
        </row>
        <row r="1587">
          <cell r="B1587">
            <v>2013</v>
          </cell>
          <cell r="D1587">
            <v>168549.7</v>
          </cell>
          <cell r="F1587" t="str">
            <v>RES</v>
          </cell>
          <cell r="I1587" t="str">
            <v>Second Year</v>
          </cell>
        </row>
        <row r="1588">
          <cell r="B1588">
            <v>2013</v>
          </cell>
          <cell r="D1588">
            <v>7307</v>
          </cell>
          <cell r="F1588" t="str">
            <v>RES</v>
          </cell>
          <cell r="I1588" t="str">
            <v>Second Year</v>
          </cell>
        </row>
        <row r="1589">
          <cell r="B1589">
            <v>2013</v>
          </cell>
          <cell r="D1589">
            <v>59124.49</v>
          </cell>
          <cell r="F1589" t="str">
            <v>RES</v>
          </cell>
          <cell r="I1589" t="str">
            <v>Second Year</v>
          </cell>
        </row>
        <row r="1590">
          <cell r="B1590">
            <v>2013</v>
          </cell>
          <cell r="D1590">
            <v>663</v>
          </cell>
          <cell r="F1590" t="str">
            <v>RES</v>
          </cell>
          <cell r="I1590" t="str">
            <v>Second Year</v>
          </cell>
        </row>
        <row r="1591">
          <cell r="B1591">
            <v>2013</v>
          </cell>
          <cell r="D1591">
            <v>10387.18</v>
          </cell>
          <cell r="F1591" t="str">
            <v>RES</v>
          </cell>
          <cell r="I1591" t="str">
            <v>Second Year</v>
          </cell>
        </row>
        <row r="1592">
          <cell r="B1592">
            <v>2013</v>
          </cell>
          <cell r="D1592">
            <v>3044</v>
          </cell>
          <cell r="F1592" t="str">
            <v>RES</v>
          </cell>
          <cell r="I1592" t="str">
            <v>Second Year</v>
          </cell>
        </row>
        <row r="1593">
          <cell r="B1593">
            <v>2013</v>
          </cell>
          <cell r="D1593">
            <v>47690.68</v>
          </cell>
          <cell r="F1593" t="str">
            <v>RES</v>
          </cell>
          <cell r="I1593" t="str">
            <v>Second Year</v>
          </cell>
        </row>
        <row r="1594">
          <cell r="B1594">
            <v>2013</v>
          </cell>
          <cell r="D1594">
            <v>5005</v>
          </cell>
          <cell r="F1594" t="str">
            <v>RES</v>
          </cell>
          <cell r="I1594" t="str">
            <v>Second Year</v>
          </cell>
        </row>
        <row r="1595">
          <cell r="B1595">
            <v>2013</v>
          </cell>
          <cell r="D1595">
            <v>78410.850000000006</v>
          </cell>
          <cell r="F1595" t="str">
            <v>RES</v>
          </cell>
          <cell r="I1595" t="str">
            <v>Second Year</v>
          </cell>
        </row>
        <row r="1596">
          <cell r="B1596">
            <v>2013</v>
          </cell>
          <cell r="D1596">
            <v>3287</v>
          </cell>
          <cell r="F1596" t="str">
            <v>RES</v>
          </cell>
          <cell r="I1596" t="str">
            <v>Second Year</v>
          </cell>
        </row>
        <row r="1597">
          <cell r="B1597">
            <v>2013</v>
          </cell>
          <cell r="D1597">
            <v>51500.27</v>
          </cell>
          <cell r="F1597" t="str">
            <v>RES</v>
          </cell>
          <cell r="I1597" t="str">
            <v>Second Year</v>
          </cell>
        </row>
        <row r="1598">
          <cell r="B1598">
            <v>2013</v>
          </cell>
          <cell r="D1598">
            <v>1153</v>
          </cell>
          <cell r="F1598" t="str">
            <v>RES</v>
          </cell>
          <cell r="I1598" t="str">
            <v>Second Year</v>
          </cell>
        </row>
        <row r="1599">
          <cell r="B1599">
            <v>2013</v>
          </cell>
          <cell r="D1599">
            <v>18065.330000000002</v>
          </cell>
          <cell r="F1599" t="str">
            <v>RES</v>
          </cell>
          <cell r="I1599" t="str">
            <v>Second Year</v>
          </cell>
        </row>
        <row r="1600">
          <cell r="B1600">
            <v>2013</v>
          </cell>
          <cell r="D1600">
            <v>182109.2</v>
          </cell>
          <cell r="F1600" t="str">
            <v>RES</v>
          </cell>
          <cell r="I1600" t="str">
            <v>Second Year</v>
          </cell>
        </row>
        <row r="1601">
          <cell r="B1601">
            <v>2013</v>
          </cell>
          <cell r="D1601">
            <v>322631.40000000002</v>
          </cell>
          <cell r="F1601" t="str">
            <v>RES</v>
          </cell>
          <cell r="I1601" t="str">
            <v>Second Year</v>
          </cell>
        </row>
        <row r="1602">
          <cell r="B1602">
            <v>2013</v>
          </cell>
          <cell r="D1602">
            <v>530457.19999999995</v>
          </cell>
          <cell r="F1602" t="str">
            <v>RES</v>
          </cell>
          <cell r="I1602" t="str">
            <v>Second Year</v>
          </cell>
        </row>
        <row r="1603">
          <cell r="B1603">
            <v>2013</v>
          </cell>
          <cell r="D1603">
            <v>348402.6</v>
          </cell>
          <cell r="F1603" t="str">
            <v>RES</v>
          </cell>
          <cell r="I1603" t="str">
            <v>Second Year</v>
          </cell>
        </row>
        <row r="1604">
          <cell r="B1604">
            <v>2013</v>
          </cell>
          <cell r="D1604">
            <v>122213</v>
          </cell>
          <cell r="F1604" t="str">
            <v>RES</v>
          </cell>
          <cell r="I1604" t="str">
            <v>Second Year</v>
          </cell>
        </row>
        <row r="1605">
          <cell r="B1605">
            <v>2013</v>
          </cell>
          <cell r="D1605">
            <v>18982</v>
          </cell>
          <cell r="F1605" t="str">
            <v>RES</v>
          </cell>
          <cell r="I1605" t="str">
            <v>Second Year</v>
          </cell>
        </row>
        <row r="1606">
          <cell r="B1606">
            <v>2013</v>
          </cell>
          <cell r="D1606">
            <v>1726</v>
          </cell>
          <cell r="F1606" t="str">
            <v>RES</v>
          </cell>
          <cell r="I1606" t="str">
            <v>Second Year</v>
          </cell>
        </row>
        <row r="1607">
          <cell r="B1607">
            <v>2013</v>
          </cell>
          <cell r="D1607">
            <v>2301</v>
          </cell>
          <cell r="F1607" t="str">
            <v>RES</v>
          </cell>
          <cell r="I1607" t="str">
            <v>Second Year</v>
          </cell>
        </row>
        <row r="1608">
          <cell r="B1608">
            <v>2013</v>
          </cell>
          <cell r="D1608">
            <v>2301</v>
          </cell>
          <cell r="F1608" t="str">
            <v>RES</v>
          </cell>
          <cell r="I1608" t="str">
            <v>Second Year</v>
          </cell>
        </row>
        <row r="1609">
          <cell r="B1609">
            <v>2013</v>
          </cell>
          <cell r="D1609">
            <v>1150</v>
          </cell>
          <cell r="F1609" t="str">
            <v>RES</v>
          </cell>
          <cell r="I1609" t="str">
            <v>Second Year</v>
          </cell>
        </row>
        <row r="1610">
          <cell r="B1610">
            <v>2013</v>
          </cell>
          <cell r="D1610">
            <v>4026</v>
          </cell>
          <cell r="F1610" t="str">
            <v>RES</v>
          </cell>
          <cell r="I1610" t="str">
            <v>Second Year</v>
          </cell>
        </row>
        <row r="1611">
          <cell r="B1611">
            <v>2013</v>
          </cell>
          <cell r="D1611">
            <v>27035.33</v>
          </cell>
          <cell r="F1611" t="str">
            <v>RES</v>
          </cell>
          <cell r="I1611" t="str">
            <v>Second Year</v>
          </cell>
        </row>
        <row r="1612">
          <cell r="B1612">
            <v>2013</v>
          </cell>
          <cell r="D1612">
            <v>88065</v>
          </cell>
          <cell r="F1612" t="str">
            <v>RES</v>
          </cell>
          <cell r="I1612" t="str">
            <v>Second Year</v>
          </cell>
        </row>
        <row r="1613">
          <cell r="B1613">
            <v>2013</v>
          </cell>
          <cell r="D1613">
            <v>8006</v>
          </cell>
          <cell r="F1613" t="str">
            <v>RES</v>
          </cell>
          <cell r="I1613" t="str">
            <v>Second Year</v>
          </cell>
        </row>
        <row r="1614">
          <cell r="B1614">
            <v>2013</v>
          </cell>
          <cell r="D1614">
            <v>10674</v>
          </cell>
          <cell r="F1614" t="str">
            <v>RES</v>
          </cell>
          <cell r="I1614" t="str">
            <v>Second Year</v>
          </cell>
        </row>
        <row r="1615">
          <cell r="B1615">
            <v>2013</v>
          </cell>
          <cell r="D1615">
            <v>10674</v>
          </cell>
          <cell r="F1615" t="str">
            <v>RES</v>
          </cell>
          <cell r="I1615" t="str">
            <v>Second Year</v>
          </cell>
        </row>
        <row r="1616">
          <cell r="B1616">
            <v>2013</v>
          </cell>
          <cell r="D1616">
            <v>5337</v>
          </cell>
          <cell r="F1616" t="str">
            <v>RES</v>
          </cell>
          <cell r="I1616" t="str">
            <v>Second Year</v>
          </cell>
        </row>
        <row r="1617">
          <cell r="B1617">
            <v>2013</v>
          </cell>
          <cell r="D1617">
            <v>18680</v>
          </cell>
          <cell r="F1617" t="str">
            <v>RES</v>
          </cell>
          <cell r="I1617" t="str">
            <v>Second Year</v>
          </cell>
        </row>
        <row r="1618">
          <cell r="B1618">
            <v>2013</v>
          </cell>
          <cell r="D1618">
            <v>125426.26</v>
          </cell>
          <cell r="F1618" t="str">
            <v>RES</v>
          </cell>
          <cell r="I1618" t="str">
            <v>Second Year</v>
          </cell>
        </row>
        <row r="1619">
          <cell r="B1619">
            <v>2013</v>
          </cell>
          <cell r="D1619">
            <v>144792</v>
          </cell>
          <cell r="F1619" t="str">
            <v>RES</v>
          </cell>
          <cell r="I1619" t="str">
            <v>Second Year</v>
          </cell>
        </row>
        <row r="1620">
          <cell r="B1620">
            <v>2013</v>
          </cell>
          <cell r="D1620">
            <v>13163</v>
          </cell>
          <cell r="F1620" t="str">
            <v>RES</v>
          </cell>
          <cell r="I1620" t="str">
            <v>Second Year</v>
          </cell>
        </row>
        <row r="1621">
          <cell r="B1621">
            <v>2013</v>
          </cell>
          <cell r="D1621">
            <v>17551</v>
          </cell>
          <cell r="F1621" t="str">
            <v>RES</v>
          </cell>
          <cell r="I1621" t="str">
            <v>Second Year</v>
          </cell>
        </row>
        <row r="1622">
          <cell r="B1622">
            <v>2013</v>
          </cell>
          <cell r="D1622">
            <v>17551</v>
          </cell>
          <cell r="F1622" t="str">
            <v>RES</v>
          </cell>
          <cell r="I1622" t="str">
            <v>Second Year</v>
          </cell>
        </row>
        <row r="1623">
          <cell r="B1623">
            <v>2013</v>
          </cell>
          <cell r="D1623">
            <v>8775</v>
          </cell>
          <cell r="F1623" t="str">
            <v>RES</v>
          </cell>
          <cell r="I1623" t="str">
            <v>Second Year</v>
          </cell>
        </row>
        <row r="1624">
          <cell r="B1624">
            <v>2013</v>
          </cell>
          <cell r="D1624">
            <v>30713</v>
          </cell>
          <cell r="F1624" t="str">
            <v>RES</v>
          </cell>
          <cell r="I1624" t="str">
            <v>Second Year</v>
          </cell>
        </row>
        <row r="1625">
          <cell r="B1625">
            <v>2013</v>
          </cell>
          <cell r="D1625">
            <v>206218.88</v>
          </cell>
          <cell r="F1625" t="str">
            <v>RES</v>
          </cell>
          <cell r="I1625" t="str">
            <v>Second Year</v>
          </cell>
        </row>
        <row r="1626">
          <cell r="B1626">
            <v>2013</v>
          </cell>
          <cell r="D1626">
            <v>95099</v>
          </cell>
          <cell r="F1626" t="str">
            <v>RES</v>
          </cell>
          <cell r="I1626" t="str">
            <v>Second Year</v>
          </cell>
        </row>
        <row r="1627">
          <cell r="B1627">
            <v>2013</v>
          </cell>
          <cell r="D1627">
            <v>8645</v>
          </cell>
          <cell r="F1627" t="str">
            <v>RES</v>
          </cell>
          <cell r="I1627" t="str">
            <v>Second Year</v>
          </cell>
        </row>
        <row r="1628">
          <cell r="B1628">
            <v>2013</v>
          </cell>
          <cell r="D1628">
            <v>11527</v>
          </cell>
          <cell r="F1628" t="str">
            <v>RES</v>
          </cell>
          <cell r="I1628" t="str">
            <v>Second Year</v>
          </cell>
        </row>
        <row r="1629">
          <cell r="B1629">
            <v>2013</v>
          </cell>
          <cell r="D1629">
            <v>11527</v>
          </cell>
          <cell r="F1629" t="str">
            <v>RES</v>
          </cell>
          <cell r="I1629" t="str">
            <v>Second Year</v>
          </cell>
        </row>
        <row r="1630">
          <cell r="B1630">
            <v>2013</v>
          </cell>
          <cell r="D1630">
            <v>5764</v>
          </cell>
          <cell r="F1630" t="str">
            <v>RES</v>
          </cell>
          <cell r="I1630" t="str">
            <v>Second Year</v>
          </cell>
        </row>
        <row r="1631">
          <cell r="B1631">
            <v>2013</v>
          </cell>
          <cell r="D1631">
            <v>20173</v>
          </cell>
          <cell r="F1631" t="str">
            <v>RES</v>
          </cell>
          <cell r="I1631" t="str">
            <v>Second Year</v>
          </cell>
        </row>
        <row r="1632">
          <cell r="B1632">
            <v>2013</v>
          </cell>
          <cell r="D1632">
            <v>135443.72</v>
          </cell>
          <cell r="F1632" t="str">
            <v>RES</v>
          </cell>
          <cell r="I1632" t="str">
            <v>Second Year</v>
          </cell>
        </row>
        <row r="1633">
          <cell r="B1633">
            <v>2013</v>
          </cell>
          <cell r="D1633">
            <v>33359</v>
          </cell>
          <cell r="F1633" t="str">
            <v>RES</v>
          </cell>
          <cell r="I1633" t="str">
            <v>Second Year</v>
          </cell>
        </row>
        <row r="1634">
          <cell r="B1634">
            <v>2013</v>
          </cell>
          <cell r="D1634">
            <v>3033</v>
          </cell>
          <cell r="F1634" t="str">
            <v>RES</v>
          </cell>
          <cell r="I1634" t="str">
            <v>Second Year</v>
          </cell>
        </row>
        <row r="1635">
          <cell r="B1635">
            <v>2013</v>
          </cell>
          <cell r="D1635">
            <v>4044</v>
          </cell>
          <cell r="F1635" t="str">
            <v>RES</v>
          </cell>
          <cell r="I1635" t="str">
            <v>Second Year</v>
          </cell>
        </row>
        <row r="1636">
          <cell r="B1636">
            <v>2013</v>
          </cell>
          <cell r="D1636">
            <v>4044</v>
          </cell>
          <cell r="F1636" t="str">
            <v>RES</v>
          </cell>
          <cell r="I1636" t="str">
            <v>Second Year</v>
          </cell>
        </row>
        <row r="1637">
          <cell r="B1637">
            <v>2013</v>
          </cell>
          <cell r="D1637">
            <v>2022</v>
          </cell>
          <cell r="F1637" t="str">
            <v>RES</v>
          </cell>
          <cell r="I1637" t="str">
            <v>Second Year</v>
          </cell>
        </row>
        <row r="1638">
          <cell r="B1638">
            <v>2013</v>
          </cell>
          <cell r="D1638">
            <v>7076</v>
          </cell>
          <cell r="F1638" t="str">
            <v>RES</v>
          </cell>
          <cell r="I1638" t="str">
            <v>Second Year</v>
          </cell>
        </row>
        <row r="1639">
          <cell r="B1639">
            <v>2013</v>
          </cell>
          <cell r="D1639">
            <v>47509.61</v>
          </cell>
          <cell r="F1639" t="str">
            <v>RES</v>
          </cell>
          <cell r="I1639" t="str">
            <v>Second Year</v>
          </cell>
        </row>
        <row r="1640">
          <cell r="B1640">
            <v>2013</v>
          </cell>
          <cell r="D1640">
            <v>127</v>
          </cell>
          <cell r="F1640" t="str">
            <v>RES</v>
          </cell>
          <cell r="I1640" t="str">
            <v>Second Year</v>
          </cell>
        </row>
        <row r="1641">
          <cell r="B1641">
            <v>2013</v>
          </cell>
          <cell r="D1641">
            <v>81</v>
          </cell>
          <cell r="F1641" t="str">
            <v>RES</v>
          </cell>
          <cell r="I1641" t="str">
            <v>Second Year</v>
          </cell>
        </row>
        <row r="1642">
          <cell r="B1642">
            <v>2013</v>
          </cell>
          <cell r="D1642">
            <v>163</v>
          </cell>
          <cell r="F1642" t="str">
            <v>RES</v>
          </cell>
          <cell r="I1642" t="str">
            <v>Second Year</v>
          </cell>
        </row>
        <row r="1643">
          <cell r="B1643">
            <v>2013</v>
          </cell>
          <cell r="D1643">
            <v>81</v>
          </cell>
          <cell r="F1643" t="str">
            <v>RES</v>
          </cell>
          <cell r="I1643" t="str">
            <v>Second Year</v>
          </cell>
        </row>
        <row r="1644">
          <cell r="B1644">
            <v>2013</v>
          </cell>
          <cell r="D1644">
            <v>452.37</v>
          </cell>
          <cell r="F1644" t="str">
            <v>RES</v>
          </cell>
          <cell r="I1644" t="str">
            <v>Second Year</v>
          </cell>
        </row>
        <row r="1645">
          <cell r="B1645">
            <v>2013</v>
          </cell>
          <cell r="D1645">
            <v>6760</v>
          </cell>
          <cell r="F1645" t="str">
            <v>RES</v>
          </cell>
          <cell r="I1645" t="str">
            <v>Second Year</v>
          </cell>
        </row>
        <row r="1646">
          <cell r="B1646">
            <v>2013</v>
          </cell>
          <cell r="D1646">
            <v>4346</v>
          </cell>
          <cell r="F1646" t="str">
            <v>RES</v>
          </cell>
          <cell r="I1646" t="str">
            <v>Second Year</v>
          </cell>
        </row>
        <row r="1647">
          <cell r="B1647">
            <v>2013</v>
          </cell>
          <cell r="D1647">
            <v>8692</v>
          </cell>
          <cell r="F1647" t="str">
            <v>RES</v>
          </cell>
          <cell r="I1647" t="str">
            <v>Second Year</v>
          </cell>
        </row>
        <row r="1648">
          <cell r="B1648">
            <v>2013</v>
          </cell>
          <cell r="D1648">
            <v>4346</v>
          </cell>
          <cell r="F1648" t="str">
            <v>RES</v>
          </cell>
          <cell r="I1648" t="str">
            <v>Second Year</v>
          </cell>
        </row>
        <row r="1649">
          <cell r="B1649">
            <v>2013</v>
          </cell>
          <cell r="D1649">
            <v>24144.35</v>
          </cell>
          <cell r="F1649" t="str">
            <v>RES</v>
          </cell>
          <cell r="I1649" t="str">
            <v>Second Year</v>
          </cell>
        </row>
        <row r="1650">
          <cell r="B1650">
            <v>2013</v>
          </cell>
          <cell r="D1650">
            <v>11115</v>
          </cell>
          <cell r="F1650" t="str">
            <v>RES</v>
          </cell>
          <cell r="I1650" t="str">
            <v>Second Year</v>
          </cell>
        </row>
        <row r="1651">
          <cell r="B1651">
            <v>2013</v>
          </cell>
          <cell r="D1651">
            <v>7145</v>
          </cell>
          <cell r="F1651" t="str">
            <v>RES</v>
          </cell>
          <cell r="I1651" t="str">
            <v>Second Year</v>
          </cell>
        </row>
        <row r="1652">
          <cell r="B1652">
            <v>2013</v>
          </cell>
          <cell r="D1652">
            <v>14291</v>
          </cell>
          <cell r="F1652" t="str">
            <v>RES</v>
          </cell>
          <cell r="I1652" t="str">
            <v>Second Year</v>
          </cell>
        </row>
        <row r="1653">
          <cell r="B1653">
            <v>2013</v>
          </cell>
          <cell r="D1653">
            <v>7145</v>
          </cell>
          <cell r="F1653" t="str">
            <v>RES</v>
          </cell>
          <cell r="I1653" t="str">
            <v>Second Year</v>
          </cell>
        </row>
        <row r="1654">
          <cell r="B1654">
            <v>2013</v>
          </cell>
          <cell r="D1654">
            <v>39697.699999999997</v>
          </cell>
          <cell r="F1654" t="str">
            <v>RES</v>
          </cell>
          <cell r="I1654" t="str">
            <v>Second Year</v>
          </cell>
        </row>
        <row r="1655">
          <cell r="B1655">
            <v>2013</v>
          </cell>
          <cell r="D1655">
            <v>7300</v>
          </cell>
          <cell r="F1655" t="str">
            <v>RES</v>
          </cell>
          <cell r="I1655" t="str">
            <v>Second Year</v>
          </cell>
        </row>
        <row r="1656">
          <cell r="B1656">
            <v>2013</v>
          </cell>
          <cell r="D1656">
            <v>4693</v>
          </cell>
          <cell r="F1656" t="str">
            <v>RES</v>
          </cell>
          <cell r="I1656" t="str">
            <v>Second Year</v>
          </cell>
        </row>
        <row r="1657">
          <cell r="B1657">
            <v>2013</v>
          </cell>
          <cell r="D1657">
            <v>9386</v>
          </cell>
          <cell r="F1657" t="str">
            <v>RES</v>
          </cell>
          <cell r="I1657" t="str">
            <v>Second Year</v>
          </cell>
        </row>
        <row r="1658">
          <cell r="B1658">
            <v>2013</v>
          </cell>
          <cell r="D1658">
            <v>4693</v>
          </cell>
          <cell r="F1658" t="str">
            <v>RES</v>
          </cell>
          <cell r="I1658" t="str">
            <v>Second Year</v>
          </cell>
        </row>
        <row r="1659">
          <cell r="B1659">
            <v>2013</v>
          </cell>
          <cell r="D1659">
            <v>26073.53</v>
          </cell>
          <cell r="F1659" t="str">
            <v>RES</v>
          </cell>
          <cell r="I1659" t="str">
            <v>Second Year</v>
          </cell>
        </row>
        <row r="1660">
          <cell r="B1660">
            <v>2013</v>
          </cell>
          <cell r="D1660">
            <v>2561</v>
          </cell>
          <cell r="F1660" t="str">
            <v>RES</v>
          </cell>
          <cell r="I1660" t="str">
            <v>Second Year</v>
          </cell>
        </row>
        <row r="1661">
          <cell r="B1661">
            <v>2013</v>
          </cell>
          <cell r="D1661">
            <v>1646</v>
          </cell>
          <cell r="F1661" t="str">
            <v>RES</v>
          </cell>
          <cell r="I1661" t="str">
            <v>Second Year</v>
          </cell>
        </row>
        <row r="1662">
          <cell r="B1662">
            <v>2013</v>
          </cell>
          <cell r="D1662">
            <v>3292</v>
          </cell>
          <cell r="F1662" t="str">
            <v>RES</v>
          </cell>
          <cell r="I1662" t="str">
            <v>Second Year</v>
          </cell>
        </row>
        <row r="1663">
          <cell r="B1663">
            <v>2013</v>
          </cell>
          <cell r="D1663">
            <v>1646</v>
          </cell>
          <cell r="F1663" t="str">
            <v>RES</v>
          </cell>
          <cell r="I1663" t="str">
            <v>Second Year</v>
          </cell>
        </row>
        <row r="1664">
          <cell r="B1664">
            <v>2013</v>
          </cell>
          <cell r="D1664">
            <v>9146.66</v>
          </cell>
          <cell r="F1664" t="str">
            <v>RES</v>
          </cell>
          <cell r="I1664" t="str">
            <v>Second Year</v>
          </cell>
        </row>
        <row r="1665">
          <cell r="B1665">
            <v>2013</v>
          </cell>
          <cell r="D1665">
            <v>130</v>
          </cell>
          <cell r="F1665" t="str">
            <v>RES</v>
          </cell>
          <cell r="I1665" t="str">
            <v>Second Year</v>
          </cell>
        </row>
        <row r="1666">
          <cell r="B1666">
            <v>2013</v>
          </cell>
          <cell r="D1666">
            <v>324</v>
          </cell>
          <cell r="F1666" t="str">
            <v>RES</v>
          </cell>
          <cell r="I1666" t="str">
            <v>Second Year</v>
          </cell>
        </row>
        <row r="1667">
          <cell r="B1667">
            <v>2013</v>
          </cell>
          <cell r="D1667">
            <v>65</v>
          </cell>
          <cell r="F1667" t="str">
            <v>RES</v>
          </cell>
          <cell r="I1667" t="str">
            <v>Second Year</v>
          </cell>
        </row>
        <row r="1668">
          <cell r="B1668">
            <v>2013</v>
          </cell>
          <cell r="D1668">
            <v>65</v>
          </cell>
          <cell r="F1668" t="str">
            <v>RES</v>
          </cell>
          <cell r="I1668" t="str">
            <v>Second Year</v>
          </cell>
        </row>
        <row r="1669">
          <cell r="B1669">
            <v>2013</v>
          </cell>
          <cell r="D1669">
            <v>1575.66</v>
          </cell>
          <cell r="F1669" t="str">
            <v>RES</v>
          </cell>
          <cell r="I1669" t="str">
            <v>Second Year</v>
          </cell>
        </row>
        <row r="1670">
          <cell r="B1670">
            <v>2013</v>
          </cell>
          <cell r="D1670">
            <v>6919</v>
          </cell>
          <cell r="F1670" t="str">
            <v>RES</v>
          </cell>
          <cell r="I1670" t="str">
            <v>Second Year</v>
          </cell>
        </row>
        <row r="1671">
          <cell r="B1671">
            <v>2013</v>
          </cell>
          <cell r="D1671">
            <v>17297</v>
          </cell>
          <cell r="F1671" t="str">
            <v>RES</v>
          </cell>
          <cell r="I1671" t="str">
            <v>Second Year</v>
          </cell>
        </row>
        <row r="1672">
          <cell r="B1672">
            <v>2013</v>
          </cell>
          <cell r="D1672">
            <v>3459</v>
          </cell>
          <cell r="F1672" t="str">
            <v>RES</v>
          </cell>
          <cell r="I1672" t="str">
            <v>Second Year</v>
          </cell>
        </row>
        <row r="1673">
          <cell r="B1673">
            <v>2013</v>
          </cell>
          <cell r="D1673">
            <v>3459</v>
          </cell>
          <cell r="F1673" t="str">
            <v>RES</v>
          </cell>
          <cell r="I1673" t="str">
            <v>Second Year</v>
          </cell>
        </row>
        <row r="1674">
          <cell r="B1674">
            <v>2013</v>
          </cell>
          <cell r="D1674">
            <v>84180.14</v>
          </cell>
          <cell r="F1674" t="str">
            <v>RES</v>
          </cell>
          <cell r="I1674" t="str">
            <v>Second Year</v>
          </cell>
        </row>
        <row r="1675">
          <cell r="B1675">
            <v>2013</v>
          </cell>
          <cell r="D1675">
            <v>11376</v>
          </cell>
          <cell r="F1675" t="str">
            <v>RES</v>
          </cell>
          <cell r="I1675" t="str">
            <v>Second Year</v>
          </cell>
        </row>
        <row r="1676">
          <cell r="B1676">
            <v>2013</v>
          </cell>
          <cell r="D1676">
            <v>28439</v>
          </cell>
          <cell r="F1676" t="str">
            <v>RES</v>
          </cell>
          <cell r="I1676" t="str">
            <v>Second Year</v>
          </cell>
        </row>
        <row r="1677">
          <cell r="B1677">
            <v>2013</v>
          </cell>
          <cell r="D1677">
            <v>5688</v>
          </cell>
          <cell r="F1677" t="str">
            <v>RES</v>
          </cell>
          <cell r="I1677" t="str">
            <v>Second Year</v>
          </cell>
        </row>
        <row r="1678">
          <cell r="B1678">
            <v>2013</v>
          </cell>
          <cell r="D1678">
            <v>5688</v>
          </cell>
          <cell r="F1678" t="str">
            <v>RES</v>
          </cell>
          <cell r="I1678" t="str">
            <v>Second Year</v>
          </cell>
        </row>
        <row r="1679">
          <cell r="B1679">
            <v>2013</v>
          </cell>
          <cell r="D1679">
            <v>138403.73000000001</v>
          </cell>
          <cell r="F1679" t="str">
            <v>RES</v>
          </cell>
          <cell r="I1679" t="str">
            <v>Second Year</v>
          </cell>
        </row>
        <row r="1680">
          <cell r="B1680">
            <v>2013</v>
          </cell>
          <cell r="D1680">
            <v>7472</v>
          </cell>
          <cell r="F1680" t="str">
            <v>RES</v>
          </cell>
          <cell r="I1680" t="str">
            <v>Second Year</v>
          </cell>
        </row>
        <row r="1681">
          <cell r="B1681">
            <v>2013</v>
          </cell>
          <cell r="D1681">
            <v>18679</v>
          </cell>
          <cell r="F1681" t="str">
            <v>RES</v>
          </cell>
          <cell r="I1681" t="str">
            <v>Second Year</v>
          </cell>
        </row>
        <row r="1682">
          <cell r="B1682">
            <v>2013</v>
          </cell>
          <cell r="D1682">
            <v>3736</v>
          </cell>
          <cell r="F1682" t="str">
            <v>RES</v>
          </cell>
          <cell r="I1682" t="str">
            <v>Second Year</v>
          </cell>
        </row>
        <row r="1683">
          <cell r="B1683">
            <v>2013</v>
          </cell>
          <cell r="D1683">
            <v>3736</v>
          </cell>
          <cell r="F1683" t="str">
            <v>RES</v>
          </cell>
          <cell r="I1683" t="str">
            <v>Second Year</v>
          </cell>
        </row>
        <row r="1684">
          <cell r="B1684">
            <v>2013</v>
          </cell>
          <cell r="D1684">
            <v>90902.21</v>
          </cell>
          <cell r="F1684" t="str">
            <v>RES</v>
          </cell>
          <cell r="I1684" t="str">
            <v>Second Year</v>
          </cell>
        </row>
        <row r="1685">
          <cell r="B1685">
            <v>2013</v>
          </cell>
          <cell r="D1685">
            <v>2621</v>
          </cell>
          <cell r="F1685" t="str">
            <v>RES</v>
          </cell>
          <cell r="I1685" t="str">
            <v>Second Year</v>
          </cell>
        </row>
        <row r="1686">
          <cell r="B1686">
            <v>2013</v>
          </cell>
          <cell r="D1686">
            <v>6552</v>
          </cell>
          <cell r="F1686" t="str">
            <v>RES</v>
          </cell>
          <cell r="I1686" t="str">
            <v>Second Year</v>
          </cell>
        </row>
        <row r="1687">
          <cell r="B1687">
            <v>2013</v>
          </cell>
          <cell r="D1687">
            <v>1310</v>
          </cell>
          <cell r="F1687" t="str">
            <v>RES</v>
          </cell>
          <cell r="I1687" t="str">
            <v>Second Year</v>
          </cell>
        </row>
        <row r="1688">
          <cell r="B1688">
            <v>2013</v>
          </cell>
          <cell r="D1688">
            <v>1310</v>
          </cell>
          <cell r="F1688" t="str">
            <v>RES</v>
          </cell>
          <cell r="I1688" t="str">
            <v>Second Year</v>
          </cell>
        </row>
        <row r="1689">
          <cell r="B1689">
            <v>2013</v>
          </cell>
          <cell r="D1689">
            <v>31888.080000000002</v>
          </cell>
          <cell r="F1689" t="str">
            <v>RES</v>
          </cell>
          <cell r="I1689" t="str">
            <v>Second Year</v>
          </cell>
        </row>
        <row r="1690">
          <cell r="B1690">
            <v>2013</v>
          </cell>
          <cell r="D1690">
            <v>743</v>
          </cell>
          <cell r="F1690" t="str">
            <v>RES</v>
          </cell>
          <cell r="I1690" t="str">
            <v>Second Year</v>
          </cell>
        </row>
        <row r="1691">
          <cell r="B1691">
            <v>2013</v>
          </cell>
          <cell r="D1691">
            <v>1486</v>
          </cell>
          <cell r="F1691" t="str">
            <v>RES</v>
          </cell>
          <cell r="I1691" t="str">
            <v>Second Year</v>
          </cell>
        </row>
        <row r="1692">
          <cell r="B1692">
            <v>2013</v>
          </cell>
          <cell r="D1692">
            <v>1981</v>
          </cell>
          <cell r="F1692" t="str">
            <v>RES</v>
          </cell>
          <cell r="I1692" t="str">
            <v>Second Year</v>
          </cell>
        </row>
        <row r="1693">
          <cell r="B1693">
            <v>2013</v>
          </cell>
          <cell r="D1693">
            <v>2229</v>
          </cell>
          <cell r="F1693" t="str">
            <v>RES</v>
          </cell>
          <cell r="I1693" t="str">
            <v>Second Year</v>
          </cell>
        </row>
        <row r="1694">
          <cell r="B1694">
            <v>2013</v>
          </cell>
          <cell r="D1694">
            <v>3219</v>
          </cell>
          <cell r="F1694" t="str">
            <v>RES</v>
          </cell>
          <cell r="I1694" t="str">
            <v>Second Year</v>
          </cell>
        </row>
        <row r="1695">
          <cell r="B1695">
            <v>2013</v>
          </cell>
          <cell r="D1695">
            <v>2972</v>
          </cell>
          <cell r="F1695" t="str">
            <v>RES</v>
          </cell>
          <cell r="I1695" t="str">
            <v>Second Year</v>
          </cell>
        </row>
        <row r="1696">
          <cell r="B1696">
            <v>2013</v>
          </cell>
          <cell r="D1696">
            <v>2724</v>
          </cell>
          <cell r="F1696" t="str">
            <v>RES</v>
          </cell>
          <cell r="I1696" t="str">
            <v>Second Year</v>
          </cell>
        </row>
        <row r="1697">
          <cell r="B1697">
            <v>2013</v>
          </cell>
          <cell r="D1697">
            <v>9410.4500000000007</v>
          </cell>
          <cell r="F1697" t="str">
            <v>RES</v>
          </cell>
          <cell r="I1697" t="str">
            <v>Second Year</v>
          </cell>
        </row>
        <row r="1698">
          <cell r="B1698">
            <v>2013</v>
          </cell>
          <cell r="D1698">
            <v>3411</v>
          </cell>
          <cell r="F1698" t="str">
            <v>RES</v>
          </cell>
          <cell r="I1698" t="str">
            <v>Second Year</v>
          </cell>
        </row>
        <row r="1699">
          <cell r="B1699">
            <v>2013</v>
          </cell>
          <cell r="D1699">
            <v>6822</v>
          </cell>
          <cell r="F1699" t="str">
            <v>RES</v>
          </cell>
          <cell r="I1699" t="str">
            <v>Second Year</v>
          </cell>
        </row>
        <row r="1700">
          <cell r="B1700">
            <v>2013</v>
          </cell>
          <cell r="D1700">
            <v>9096</v>
          </cell>
          <cell r="F1700" t="str">
            <v>RES</v>
          </cell>
          <cell r="I1700" t="str">
            <v>Second Year</v>
          </cell>
        </row>
        <row r="1701">
          <cell r="B1701">
            <v>2013</v>
          </cell>
          <cell r="D1701">
            <v>10233</v>
          </cell>
          <cell r="F1701" t="str">
            <v>RES</v>
          </cell>
          <cell r="I1701" t="str">
            <v>Second Year</v>
          </cell>
        </row>
        <row r="1702">
          <cell r="B1702">
            <v>2013</v>
          </cell>
          <cell r="D1702">
            <v>14781</v>
          </cell>
          <cell r="F1702" t="str">
            <v>RES</v>
          </cell>
          <cell r="I1702" t="str">
            <v>Second Year</v>
          </cell>
        </row>
        <row r="1703">
          <cell r="B1703">
            <v>2013</v>
          </cell>
          <cell r="D1703">
            <v>13644</v>
          </cell>
          <cell r="F1703" t="str">
            <v>RES</v>
          </cell>
          <cell r="I1703" t="str">
            <v>Second Year</v>
          </cell>
        </row>
        <row r="1704">
          <cell r="B1704">
            <v>2013</v>
          </cell>
          <cell r="D1704">
            <v>12507</v>
          </cell>
          <cell r="F1704" t="str">
            <v>RES</v>
          </cell>
          <cell r="I1704" t="str">
            <v>Second Year</v>
          </cell>
        </row>
        <row r="1705">
          <cell r="B1705">
            <v>2013</v>
          </cell>
          <cell r="D1705">
            <v>43206.98</v>
          </cell>
          <cell r="F1705" t="str">
            <v>RES</v>
          </cell>
          <cell r="I1705" t="str">
            <v>Second Year</v>
          </cell>
        </row>
        <row r="1706">
          <cell r="B1706">
            <v>2013</v>
          </cell>
          <cell r="D1706">
            <v>5608</v>
          </cell>
          <cell r="F1706" t="str">
            <v>RES</v>
          </cell>
          <cell r="I1706" t="str">
            <v>Second Year</v>
          </cell>
        </row>
        <row r="1707">
          <cell r="B1707">
            <v>2013</v>
          </cell>
          <cell r="D1707">
            <v>11217</v>
          </cell>
          <cell r="F1707" t="str">
            <v>RES</v>
          </cell>
          <cell r="I1707" t="str">
            <v>Second Year</v>
          </cell>
        </row>
        <row r="1708">
          <cell r="B1708">
            <v>2013</v>
          </cell>
          <cell r="D1708">
            <v>14955</v>
          </cell>
          <cell r="F1708" t="str">
            <v>RES</v>
          </cell>
          <cell r="I1708" t="str">
            <v>Second Year</v>
          </cell>
        </row>
        <row r="1709">
          <cell r="B1709">
            <v>2013</v>
          </cell>
          <cell r="D1709">
            <v>16825</v>
          </cell>
          <cell r="F1709" t="str">
            <v>RES</v>
          </cell>
          <cell r="I1709" t="str">
            <v>Second Year</v>
          </cell>
        </row>
        <row r="1710">
          <cell r="B1710">
            <v>2013</v>
          </cell>
          <cell r="D1710">
            <v>24303</v>
          </cell>
          <cell r="F1710" t="str">
            <v>RES</v>
          </cell>
          <cell r="I1710" t="str">
            <v>Second Year</v>
          </cell>
        </row>
        <row r="1711">
          <cell r="B1711">
            <v>2013</v>
          </cell>
          <cell r="D1711">
            <v>22433</v>
          </cell>
          <cell r="F1711" t="str">
            <v>RES</v>
          </cell>
          <cell r="I1711" t="str">
            <v>Second Year</v>
          </cell>
        </row>
        <row r="1712">
          <cell r="B1712">
            <v>2013</v>
          </cell>
          <cell r="D1712">
            <v>20564</v>
          </cell>
          <cell r="F1712" t="str">
            <v>RES</v>
          </cell>
          <cell r="I1712" t="str">
            <v>Second Year</v>
          </cell>
        </row>
        <row r="1713">
          <cell r="B1713">
            <v>2013</v>
          </cell>
          <cell r="D1713">
            <v>71037.440000000002</v>
          </cell>
          <cell r="F1713" t="str">
            <v>RES</v>
          </cell>
          <cell r="I1713" t="str">
            <v>Second Year</v>
          </cell>
        </row>
        <row r="1714">
          <cell r="B1714">
            <v>2013</v>
          </cell>
          <cell r="D1714">
            <v>3683</v>
          </cell>
          <cell r="F1714" t="str">
            <v>RES</v>
          </cell>
          <cell r="I1714" t="str">
            <v>Second Year</v>
          </cell>
        </row>
        <row r="1715">
          <cell r="B1715">
            <v>2013</v>
          </cell>
          <cell r="D1715">
            <v>7367</v>
          </cell>
          <cell r="F1715" t="str">
            <v>RES</v>
          </cell>
          <cell r="I1715" t="str">
            <v>Second Year</v>
          </cell>
        </row>
        <row r="1716">
          <cell r="B1716">
            <v>2013</v>
          </cell>
          <cell r="D1716">
            <v>9823</v>
          </cell>
          <cell r="F1716" t="str">
            <v>RES</v>
          </cell>
          <cell r="I1716" t="str">
            <v>Second Year</v>
          </cell>
        </row>
        <row r="1717">
          <cell r="B1717">
            <v>2013</v>
          </cell>
          <cell r="D1717">
            <v>11050</v>
          </cell>
          <cell r="F1717" t="str">
            <v>RES</v>
          </cell>
          <cell r="I1717" t="str">
            <v>Second Year</v>
          </cell>
        </row>
        <row r="1718">
          <cell r="B1718">
            <v>2013</v>
          </cell>
          <cell r="D1718">
            <v>15962</v>
          </cell>
          <cell r="F1718" t="str">
            <v>RES</v>
          </cell>
          <cell r="I1718" t="str">
            <v>Second Year</v>
          </cell>
        </row>
        <row r="1719">
          <cell r="B1719">
            <v>2013</v>
          </cell>
          <cell r="D1719">
            <v>14734</v>
          </cell>
          <cell r="F1719" t="str">
            <v>RES</v>
          </cell>
          <cell r="I1719" t="str">
            <v>Second Year</v>
          </cell>
        </row>
        <row r="1720">
          <cell r="B1720">
            <v>2013</v>
          </cell>
          <cell r="D1720">
            <v>13506</v>
          </cell>
          <cell r="F1720" t="str">
            <v>RES</v>
          </cell>
          <cell r="I1720" t="str">
            <v>Second Year</v>
          </cell>
        </row>
        <row r="1721">
          <cell r="B1721">
            <v>2013</v>
          </cell>
          <cell r="D1721">
            <v>46658.2</v>
          </cell>
          <cell r="F1721" t="str">
            <v>RES</v>
          </cell>
          <cell r="I1721" t="str">
            <v>Second Year</v>
          </cell>
        </row>
        <row r="1722">
          <cell r="B1722">
            <v>2013</v>
          </cell>
          <cell r="D1722">
            <v>1292</v>
          </cell>
          <cell r="F1722" t="str">
            <v>RES</v>
          </cell>
          <cell r="I1722" t="str">
            <v>Second Year</v>
          </cell>
        </row>
        <row r="1723">
          <cell r="B1723">
            <v>2013</v>
          </cell>
          <cell r="D1723">
            <v>2584</v>
          </cell>
          <cell r="F1723" t="str">
            <v>RES</v>
          </cell>
          <cell r="I1723" t="str">
            <v>Second Year</v>
          </cell>
        </row>
        <row r="1724">
          <cell r="B1724">
            <v>2013</v>
          </cell>
          <cell r="D1724">
            <v>3446</v>
          </cell>
          <cell r="F1724" t="str">
            <v>RES</v>
          </cell>
          <cell r="I1724" t="str">
            <v>Second Year</v>
          </cell>
        </row>
        <row r="1725">
          <cell r="B1725">
            <v>2013</v>
          </cell>
          <cell r="D1725">
            <v>3876</v>
          </cell>
          <cell r="F1725" t="str">
            <v>RES</v>
          </cell>
          <cell r="I1725" t="str">
            <v>Second Year</v>
          </cell>
        </row>
        <row r="1726">
          <cell r="B1726">
            <v>2013</v>
          </cell>
          <cell r="D1726">
            <v>5599</v>
          </cell>
          <cell r="F1726" t="str">
            <v>RES</v>
          </cell>
          <cell r="I1726" t="str">
            <v>Second Year</v>
          </cell>
        </row>
        <row r="1727">
          <cell r="B1727">
            <v>2013</v>
          </cell>
          <cell r="D1727">
            <v>5168</v>
          </cell>
          <cell r="F1727" t="str">
            <v>RES</v>
          </cell>
          <cell r="I1727" t="str">
            <v>Second Year</v>
          </cell>
        </row>
        <row r="1728">
          <cell r="B1728">
            <v>2013</v>
          </cell>
          <cell r="D1728">
            <v>4738</v>
          </cell>
          <cell r="F1728" t="str">
            <v>RES</v>
          </cell>
          <cell r="I1728" t="str">
            <v>Second Year</v>
          </cell>
        </row>
        <row r="1729">
          <cell r="B1729">
            <v>2013</v>
          </cell>
          <cell r="D1729">
            <v>16367.01</v>
          </cell>
          <cell r="F1729" t="str">
            <v>RES</v>
          </cell>
          <cell r="I1729" t="str">
            <v>Second Year</v>
          </cell>
        </row>
        <row r="1730">
          <cell r="B1730">
            <v>2013</v>
          </cell>
          <cell r="D1730">
            <v>7709</v>
          </cell>
          <cell r="F1730" t="str">
            <v>RES</v>
          </cell>
          <cell r="I1730" t="str">
            <v>Second Year</v>
          </cell>
        </row>
        <row r="1731">
          <cell r="B1731">
            <v>2013</v>
          </cell>
          <cell r="D1731">
            <v>30834.11</v>
          </cell>
          <cell r="F1731" t="str">
            <v>RES</v>
          </cell>
          <cell r="I1731" t="str">
            <v>Second Year</v>
          </cell>
        </row>
        <row r="1732">
          <cell r="B1732">
            <v>2013</v>
          </cell>
          <cell r="D1732">
            <v>13657</v>
          </cell>
          <cell r="F1732" t="str">
            <v>RES</v>
          </cell>
          <cell r="I1732" t="str">
            <v>Second Year</v>
          </cell>
        </row>
        <row r="1733">
          <cell r="B1733">
            <v>2013</v>
          </cell>
          <cell r="D1733">
            <v>54627.41</v>
          </cell>
          <cell r="F1733" t="str">
            <v>RES</v>
          </cell>
          <cell r="I1733" t="str">
            <v>Second Year</v>
          </cell>
        </row>
        <row r="1734">
          <cell r="B1734">
            <v>2013</v>
          </cell>
          <cell r="D1734">
            <v>22454</v>
          </cell>
          <cell r="F1734" t="str">
            <v>RES</v>
          </cell>
          <cell r="I1734" t="str">
            <v>Second Year</v>
          </cell>
        </row>
        <row r="1735">
          <cell r="B1735">
            <v>2013</v>
          </cell>
          <cell r="D1735">
            <v>89816.39</v>
          </cell>
          <cell r="F1735" t="str">
            <v>RES</v>
          </cell>
          <cell r="I1735" t="str">
            <v>Second Year</v>
          </cell>
        </row>
        <row r="1736">
          <cell r="B1736">
            <v>2013</v>
          </cell>
          <cell r="D1736">
            <v>14748</v>
          </cell>
          <cell r="F1736" t="str">
            <v>RES</v>
          </cell>
          <cell r="I1736" t="str">
            <v>Second Year</v>
          </cell>
        </row>
        <row r="1737">
          <cell r="B1737">
            <v>2013</v>
          </cell>
          <cell r="D1737">
            <v>58990.84</v>
          </cell>
          <cell r="F1737" t="str">
            <v>RES</v>
          </cell>
          <cell r="I1737" t="str">
            <v>Second Year</v>
          </cell>
        </row>
        <row r="1738">
          <cell r="B1738">
            <v>2013</v>
          </cell>
          <cell r="D1738">
            <v>5173</v>
          </cell>
          <cell r="F1738" t="str">
            <v>RES</v>
          </cell>
          <cell r="I1738" t="str">
            <v>Second Year</v>
          </cell>
        </row>
        <row r="1739">
          <cell r="B1739">
            <v>2013</v>
          </cell>
          <cell r="D1739">
            <v>20693.18</v>
          </cell>
          <cell r="F1739" t="str">
            <v>RES</v>
          </cell>
          <cell r="I1739" t="str">
            <v>Second Year</v>
          </cell>
        </row>
        <row r="1740">
          <cell r="B1740">
            <v>2013</v>
          </cell>
          <cell r="D1740">
            <v>83289.94</v>
          </cell>
          <cell r="F1740" t="str">
            <v>RES</v>
          </cell>
          <cell r="I1740" t="str">
            <v>Second Year</v>
          </cell>
        </row>
        <row r="1741">
          <cell r="B1741">
            <v>2013</v>
          </cell>
          <cell r="D1741">
            <v>147559.54999999999</v>
          </cell>
          <cell r="F1741" t="str">
            <v>RES</v>
          </cell>
          <cell r="I1741" t="str">
            <v>Second Year</v>
          </cell>
        </row>
        <row r="1742">
          <cell r="B1742">
            <v>2013</v>
          </cell>
          <cell r="D1742">
            <v>242611.3</v>
          </cell>
          <cell r="F1742" t="str">
            <v>RES</v>
          </cell>
          <cell r="I1742" t="str">
            <v>Second Year</v>
          </cell>
        </row>
        <row r="1743">
          <cell r="B1743">
            <v>2013</v>
          </cell>
          <cell r="D1743">
            <v>159346.32999999999</v>
          </cell>
          <cell r="F1743" t="str">
            <v>RES</v>
          </cell>
          <cell r="I1743" t="str">
            <v>Second Year</v>
          </cell>
        </row>
        <row r="1744">
          <cell r="B1744">
            <v>2013</v>
          </cell>
          <cell r="D1744">
            <v>55895.66</v>
          </cell>
          <cell r="F1744" t="str">
            <v>RES</v>
          </cell>
          <cell r="I1744" t="str">
            <v>Second Year</v>
          </cell>
        </row>
        <row r="1745">
          <cell r="B1745">
            <v>2013</v>
          </cell>
          <cell r="D1745">
            <v>69118</v>
          </cell>
          <cell r="F1745" t="str">
            <v>RES</v>
          </cell>
          <cell r="I1745" t="str">
            <v>Second Year</v>
          </cell>
        </row>
        <row r="1746">
          <cell r="B1746">
            <v>2013</v>
          </cell>
          <cell r="D1746">
            <v>69118</v>
          </cell>
          <cell r="F1746" t="str">
            <v>RES</v>
          </cell>
          <cell r="I1746" t="str">
            <v>Second Year</v>
          </cell>
        </row>
        <row r="1747">
          <cell r="B1747">
            <v>2013</v>
          </cell>
          <cell r="D1747">
            <v>490113.25</v>
          </cell>
          <cell r="F1747" t="str">
            <v>RES</v>
          </cell>
          <cell r="I1747" t="str">
            <v>Second Year</v>
          </cell>
        </row>
        <row r="1748">
          <cell r="B1748">
            <v>2013</v>
          </cell>
          <cell r="D1748">
            <v>22491</v>
          </cell>
          <cell r="F1748" t="str">
            <v>RES</v>
          </cell>
          <cell r="I1748" t="str">
            <v>Second Year</v>
          </cell>
        </row>
        <row r="1749">
          <cell r="B1749">
            <v>2013</v>
          </cell>
          <cell r="D1749">
            <v>22491</v>
          </cell>
          <cell r="F1749" t="str">
            <v>RES</v>
          </cell>
          <cell r="I1749" t="str">
            <v>Second Year</v>
          </cell>
        </row>
        <row r="1750">
          <cell r="B1750">
            <v>2013</v>
          </cell>
          <cell r="D1750">
            <v>159481.22</v>
          </cell>
          <cell r="F1750" t="str">
            <v>RES</v>
          </cell>
          <cell r="I1750" t="str">
            <v>Second Year</v>
          </cell>
        </row>
        <row r="1751">
          <cell r="B1751">
            <v>2013</v>
          </cell>
          <cell r="D1751">
            <v>36979</v>
          </cell>
          <cell r="F1751" t="str">
            <v>RES</v>
          </cell>
          <cell r="I1751" t="str">
            <v>Second Year</v>
          </cell>
        </row>
        <row r="1752">
          <cell r="B1752">
            <v>2013</v>
          </cell>
          <cell r="D1752">
            <v>36979</v>
          </cell>
          <cell r="F1752" t="str">
            <v>RES</v>
          </cell>
          <cell r="I1752" t="str">
            <v>Second Year</v>
          </cell>
        </row>
        <row r="1753">
          <cell r="B1753">
            <v>2013</v>
          </cell>
          <cell r="D1753">
            <v>262211.96000000002</v>
          </cell>
          <cell r="F1753" t="str">
            <v>RES</v>
          </cell>
          <cell r="I1753" t="str">
            <v>Second Year</v>
          </cell>
        </row>
        <row r="1754">
          <cell r="B1754">
            <v>2013</v>
          </cell>
          <cell r="D1754">
            <v>24287</v>
          </cell>
          <cell r="F1754" t="str">
            <v>RES</v>
          </cell>
          <cell r="I1754" t="str">
            <v>Second Year</v>
          </cell>
        </row>
        <row r="1755">
          <cell r="B1755">
            <v>2013</v>
          </cell>
          <cell r="D1755">
            <v>24287</v>
          </cell>
          <cell r="F1755" t="str">
            <v>RES</v>
          </cell>
          <cell r="I1755" t="str">
            <v>Second Year</v>
          </cell>
        </row>
        <row r="1756">
          <cell r="B1756">
            <v>2013</v>
          </cell>
          <cell r="D1756">
            <v>172221.36</v>
          </cell>
          <cell r="F1756" t="str">
            <v>RES</v>
          </cell>
          <cell r="I1756" t="str">
            <v>Second Year</v>
          </cell>
        </row>
        <row r="1757">
          <cell r="B1757">
            <v>2013</v>
          </cell>
          <cell r="D1757">
            <v>8520</v>
          </cell>
          <cell r="F1757" t="str">
            <v>RES</v>
          </cell>
          <cell r="I1757" t="str">
            <v>Second Year</v>
          </cell>
        </row>
        <row r="1758">
          <cell r="B1758">
            <v>2013</v>
          </cell>
          <cell r="D1758">
            <v>8520</v>
          </cell>
          <cell r="F1758" t="str">
            <v>RES</v>
          </cell>
          <cell r="I1758" t="str">
            <v>Second Year</v>
          </cell>
        </row>
        <row r="1759">
          <cell r="B1759">
            <v>2013</v>
          </cell>
          <cell r="D1759">
            <v>60410.81</v>
          </cell>
          <cell r="F1759" t="str">
            <v>RES</v>
          </cell>
          <cell r="I1759" t="str">
            <v>Second Year</v>
          </cell>
        </row>
        <row r="1760">
          <cell r="B1760">
            <v>2013</v>
          </cell>
          <cell r="D1760">
            <v>104</v>
          </cell>
          <cell r="F1760" t="str">
            <v>RES</v>
          </cell>
          <cell r="I1760" t="str">
            <v>Second Year</v>
          </cell>
        </row>
        <row r="1761">
          <cell r="B1761">
            <v>2013</v>
          </cell>
          <cell r="D1761">
            <v>533</v>
          </cell>
          <cell r="F1761" t="str">
            <v>RES</v>
          </cell>
          <cell r="I1761" t="str">
            <v>Second Year</v>
          </cell>
        </row>
        <row r="1762">
          <cell r="B1762">
            <v>2013</v>
          </cell>
          <cell r="D1762">
            <v>78</v>
          </cell>
          <cell r="F1762" t="str">
            <v>RES</v>
          </cell>
          <cell r="I1762" t="str">
            <v>Second Year</v>
          </cell>
        </row>
        <row r="1763">
          <cell r="B1763">
            <v>2013</v>
          </cell>
          <cell r="D1763">
            <v>286</v>
          </cell>
          <cell r="F1763" t="str">
            <v>RES</v>
          </cell>
          <cell r="I1763" t="str">
            <v>Second Year</v>
          </cell>
        </row>
        <row r="1764">
          <cell r="B1764">
            <v>2013</v>
          </cell>
          <cell r="D1764">
            <v>78</v>
          </cell>
          <cell r="F1764" t="str">
            <v>RES</v>
          </cell>
          <cell r="I1764" t="str">
            <v>Second Year</v>
          </cell>
        </row>
        <row r="1765">
          <cell r="B1765">
            <v>2013</v>
          </cell>
          <cell r="D1765">
            <v>78</v>
          </cell>
          <cell r="F1765" t="str">
            <v>RES</v>
          </cell>
          <cell r="I1765" t="str">
            <v>Second Year</v>
          </cell>
        </row>
        <row r="1766">
          <cell r="B1766">
            <v>2013</v>
          </cell>
          <cell r="D1766">
            <v>144.11000000000001</v>
          </cell>
          <cell r="F1766" t="str">
            <v>RES</v>
          </cell>
          <cell r="I1766" t="str">
            <v>Second Year</v>
          </cell>
        </row>
        <row r="1767">
          <cell r="B1767">
            <v>2013</v>
          </cell>
          <cell r="D1767">
            <v>5558</v>
          </cell>
          <cell r="F1767" t="str">
            <v>RES</v>
          </cell>
          <cell r="I1767" t="str">
            <v>Second Year</v>
          </cell>
        </row>
        <row r="1768">
          <cell r="B1768">
            <v>2013</v>
          </cell>
          <cell r="D1768">
            <v>28484</v>
          </cell>
          <cell r="F1768" t="str">
            <v>RES</v>
          </cell>
          <cell r="I1768" t="str">
            <v>Second Year</v>
          </cell>
        </row>
        <row r="1769">
          <cell r="B1769">
            <v>2013</v>
          </cell>
          <cell r="D1769">
            <v>4168</v>
          </cell>
          <cell r="F1769" t="str">
            <v>RES</v>
          </cell>
          <cell r="I1769" t="str">
            <v>Second Year</v>
          </cell>
        </row>
        <row r="1770">
          <cell r="B1770">
            <v>2013</v>
          </cell>
          <cell r="D1770">
            <v>15284</v>
          </cell>
          <cell r="F1770" t="str">
            <v>RES</v>
          </cell>
          <cell r="I1770" t="str">
            <v>Second Year</v>
          </cell>
        </row>
        <row r="1771">
          <cell r="B1771">
            <v>2013</v>
          </cell>
          <cell r="D1771">
            <v>4168</v>
          </cell>
          <cell r="F1771" t="str">
            <v>RES</v>
          </cell>
          <cell r="I1771" t="str">
            <v>Second Year</v>
          </cell>
        </row>
        <row r="1772">
          <cell r="B1772">
            <v>2013</v>
          </cell>
          <cell r="D1772">
            <v>4168</v>
          </cell>
          <cell r="F1772" t="str">
            <v>RES</v>
          </cell>
          <cell r="I1772" t="str">
            <v>Second Year</v>
          </cell>
        </row>
        <row r="1773">
          <cell r="B1773">
            <v>2013</v>
          </cell>
          <cell r="D1773">
            <v>7642.11</v>
          </cell>
          <cell r="F1773" t="str">
            <v>RES</v>
          </cell>
          <cell r="I1773" t="str">
            <v>Second Year</v>
          </cell>
        </row>
        <row r="1774">
          <cell r="B1774">
            <v>2013</v>
          </cell>
          <cell r="D1774">
            <v>9138</v>
          </cell>
          <cell r="F1774" t="str">
            <v>RES</v>
          </cell>
          <cell r="I1774" t="str">
            <v>Second Year</v>
          </cell>
        </row>
        <row r="1775">
          <cell r="B1775">
            <v>2013</v>
          </cell>
          <cell r="D1775">
            <v>46832</v>
          </cell>
          <cell r="F1775" t="str">
            <v>RES</v>
          </cell>
          <cell r="I1775" t="str">
            <v>Second Year</v>
          </cell>
        </row>
        <row r="1776">
          <cell r="B1776">
            <v>2013</v>
          </cell>
          <cell r="D1776">
            <v>6853</v>
          </cell>
          <cell r="F1776" t="str">
            <v>RES</v>
          </cell>
          <cell r="I1776" t="str">
            <v>Second Year</v>
          </cell>
        </row>
        <row r="1777">
          <cell r="B1777">
            <v>2013</v>
          </cell>
          <cell r="D1777">
            <v>25129</v>
          </cell>
          <cell r="F1777" t="str">
            <v>RES</v>
          </cell>
          <cell r="I1777" t="str">
            <v>Second Year</v>
          </cell>
        </row>
        <row r="1778">
          <cell r="B1778">
            <v>2013</v>
          </cell>
          <cell r="D1778">
            <v>6853</v>
          </cell>
          <cell r="F1778" t="str">
            <v>RES</v>
          </cell>
          <cell r="I1778" t="str">
            <v>Second Year</v>
          </cell>
        </row>
        <row r="1779">
          <cell r="B1779">
            <v>2013</v>
          </cell>
          <cell r="D1779">
            <v>6853</v>
          </cell>
          <cell r="F1779" t="str">
            <v>RES</v>
          </cell>
          <cell r="I1779" t="str">
            <v>Second Year</v>
          </cell>
        </row>
        <row r="1780">
          <cell r="B1780">
            <v>2013</v>
          </cell>
          <cell r="D1780">
            <v>12565.18</v>
          </cell>
          <cell r="F1780" t="str">
            <v>RES</v>
          </cell>
          <cell r="I1780" t="str">
            <v>Second Year</v>
          </cell>
        </row>
        <row r="1781">
          <cell r="B1781">
            <v>2013</v>
          </cell>
          <cell r="D1781">
            <v>6002</v>
          </cell>
          <cell r="F1781" t="str">
            <v>RES</v>
          </cell>
          <cell r="I1781" t="str">
            <v>Second Year</v>
          </cell>
        </row>
        <row r="1782">
          <cell r="B1782">
            <v>2013</v>
          </cell>
          <cell r="D1782">
            <v>30759</v>
          </cell>
          <cell r="F1782" t="str">
            <v>RES</v>
          </cell>
          <cell r="I1782" t="str">
            <v>Second Year</v>
          </cell>
        </row>
        <row r="1783">
          <cell r="B1783">
            <v>2013</v>
          </cell>
          <cell r="D1783">
            <v>4501</v>
          </cell>
          <cell r="F1783" t="str">
            <v>RES</v>
          </cell>
          <cell r="I1783" t="str">
            <v>Second Year</v>
          </cell>
        </row>
        <row r="1784">
          <cell r="B1784">
            <v>2013</v>
          </cell>
          <cell r="D1784">
            <v>16505</v>
          </cell>
          <cell r="F1784" t="str">
            <v>RES</v>
          </cell>
          <cell r="I1784" t="str">
            <v>Second Year</v>
          </cell>
        </row>
        <row r="1785">
          <cell r="B1785">
            <v>2013</v>
          </cell>
          <cell r="D1785">
            <v>4501</v>
          </cell>
          <cell r="F1785" t="str">
            <v>RES</v>
          </cell>
          <cell r="I1785" t="str">
            <v>Second Year</v>
          </cell>
        </row>
        <row r="1786">
          <cell r="B1786">
            <v>2013</v>
          </cell>
          <cell r="D1786">
            <v>4501</v>
          </cell>
          <cell r="F1786" t="str">
            <v>RES</v>
          </cell>
          <cell r="I1786" t="str">
            <v>Second Year</v>
          </cell>
        </row>
        <row r="1787">
          <cell r="B1787">
            <v>2013</v>
          </cell>
          <cell r="D1787">
            <v>8252.42</v>
          </cell>
          <cell r="F1787" t="str">
            <v>RES</v>
          </cell>
          <cell r="I1787" t="str">
            <v>Second Year</v>
          </cell>
        </row>
        <row r="1788">
          <cell r="B1788">
            <v>2013</v>
          </cell>
          <cell r="D1788">
            <v>2105</v>
          </cell>
          <cell r="F1788" t="str">
            <v>RES</v>
          </cell>
          <cell r="I1788" t="str">
            <v>Second Year</v>
          </cell>
        </row>
        <row r="1789">
          <cell r="B1789">
            <v>2013</v>
          </cell>
          <cell r="D1789">
            <v>10790</v>
          </cell>
          <cell r="F1789" t="str">
            <v>RES</v>
          </cell>
          <cell r="I1789" t="str">
            <v>Second Year</v>
          </cell>
        </row>
        <row r="1790">
          <cell r="B1790">
            <v>2013</v>
          </cell>
          <cell r="D1790">
            <v>1579</v>
          </cell>
          <cell r="F1790" t="str">
            <v>RES</v>
          </cell>
          <cell r="I1790" t="str">
            <v>Second Year</v>
          </cell>
        </row>
        <row r="1791">
          <cell r="B1791">
            <v>2013</v>
          </cell>
          <cell r="D1791">
            <v>5790</v>
          </cell>
          <cell r="F1791" t="str">
            <v>RES</v>
          </cell>
          <cell r="I1791" t="str">
            <v>Second Year</v>
          </cell>
        </row>
        <row r="1792">
          <cell r="B1792">
            <v>2013</v>
          </cell>
          <cell r="D1792">
            <v>1579</v>
          </cell>
          <cell r="F1792" t="str">
            <v>RES</v>
          </cell>
          <cell r="I1792" t="str">
            <v>Second Year</v>
          </cell>
        </row>
        <row r="1793">
          <cell r="B1793">
            <v>2013</v>
          </cell>
          <cell r="D1793">
            <v>1579</v>
          </cell>
          <cell r="F1793" t="str">
            <v>RES</v>
          </cell>
          <cell r="I1793" t="str">
            <v>Second Year</v>
          </cell>
        </row>
        <row r="1794">
          <cell r="B1794">
            <v>2013</v>
          </cell>
          <cell r="D1794">
            <v>2894.08</v>
          </cell>
          <cell r="F1794" t="str">
            <v>RES</v>
          </cell>
          <cell r="I1794" t="str">
            <v>Second Year</v>
          </cell>
        </row>
        <row r="1795">
          <cell r="B1795">
            <v>2013</v>
          </cell>
          <cell r="D1795">
            <v>13528</v>
          </cell>
          <cell r="F1795" t="str">
            <v>RES</v>
          </cell>
          <cell r="I1795" t="str">
            <v>Second Year</v>
          </cell>
        </row>
        <row r="1796">
          <cell r="B1796">
            <v>2013</v>
          </cell>
          <cell r="D1796">
            <v>23790</v>
          </cell>
          <cell r="F1796" t="str">
            <v>RES</v>
          </cell>
          <cell r="I1796" t="str">
            <v>Second Year</v>
          </cell>
        </row>
        <row r="1797">
          <cell r="B1797">
            <v>2013</v>
          </cell>
          <cell r="D1797">
            <v>9329.9699999999993</v>
          </cell>
          <cell r="F1797" t="str">
            <v>RES</v>
          </cell>
          <cell r="I1797" t="str">
            <v>Second Year</v>
          </cell>
        </row>
        <row r="1798">
          <cell r="B1798">
            <v>2013</v>
          </cell>
          <cell r="D1798">
            <v>23967</v>
          </cell>
          <cell r="F1798" t="str">
            <v>RES</v>
          </cell>
          <cell r="I1798" t="str">
            <v>Second Year</v>
          </cell>
        </row>
        <row r="1799">
          <cell r="B1799">
            <v>2013</v>
          </cell>
          <cell r="D1799">
            <v>42148</v>
          </cell>
          <cell r="F1799" t="str">
            <v>RES</v>
          </cell>
          <cell r="I1799" t="str">
            <v>Second Year</v>
          </cell>
        </row>
        <row r="1800">
          <cell r="B1800">
            <v>2013</v>
          </cell>
          <cell r="D1800">
            <v>16528.28</v>
          </cell>
          <cell r="F1800" t="str">
            <v>RES</v>
          </cell>
          <cell r="I1800" t="str">
            <v>Second Year</v>
          </cell>
        </row>
        <row r="1801">
          <cell r="B1801">
            <v>2013</v>
          </cell>
          <cell r="D1801">
            <v>39405</v>
          </cell>
          <cell r="F1801" t="str">
            <v>RES</v>
          </cell>
          <cell r="I1801" t="str">
            <v>Second Year</v>
          </cell>
        </row>
        <row r="1802">
          <cell r="B1802">
            <v>2013</v>
          </cell>
          <cell r="D1802">
            <v>69298</v>
          </cell>
          <cell r="F1802" t="str">
            <v>RES</v>
          </cell>
          <cell r="I1802" t="str">
            <v>Second Year</v>
          </cell>
        </row>
        <row r="1803">
          <cell r="B1803">
            <v>2013</v>
          </cell>
          <cell r="D1803">
            <v>27175.65</v>
          </cell>
          <cell r="F1803" t="str">
            <v>RES</v>
          </cell>
          <cell r="I1803" t="str">
            <v>Second Year</v>
          </cell>
        </row>
        <row r="1804">
          <cell r="B1804">
            <v>2013</v>
          </cell>
          <cell r="D1804">
            <v>25881</v>
          </cell>
          <cell r="F1804" t="str">
            <v>RES</v>
          </cell>
          <cell r="I1804" t="str">
            <v>Second Year</v>
          </cell>
        </row>
        <row r="1805">
          <cell r="B1805">
            <v>2013</v>
          </cell>
          <cell r="D1805">
            <v>45515</v>
          </cell>
          <cell r="F1805" t="str">
            <v>RES</v>
          </cell>
          <cell r="I1805" t="str">
            <v>Second Year</v>
          </cell>
        </row>
        <row r="1806">
          <cell r="B1806">
            <v>2013</v>
          </cell>
          <cell r="D1806">
            <v>17848.669999999998</v>
          </cell>
          <cell r="F1806" t="str">
            <v>RES</v>
          </cell>
          <cell r="I1806" t="str">
            <v>Second Year</v>
          </cell>
        </row>
        <row r="1807">
          <cell r="B1807">
            <v>2013</v>
          </cell>
          <cell r="D1807">
            <v>9079</v>
          </cell>
          <cell r="F1807" t="str">
            <v>RES</v>
          </cell>
          <cell r="I1807" t="str">
            <v>Second Year</v>
          </cell>
        </row>
        <row r="1808">
          <cell r="B1808">
            <v>2013</v>
          </cell>
          <cell r="D1808">
            <v>15966</v>
          </cell>
          <cell r="F1808" t="str">
            <v>RES</v>
          </cell>
          <cell r="I1808" t="str">
            <v>Second Year</v>
          </cell>
        </row>
        <row r="1809">
          <cell r="B1809">
            <v>2013</v>
          </cell>
          <cell r="D1809">
            <v>6260.33</v>
          </cell>
          <cell r="F1809" t="str">
            <v>RES</v>
          </cell>
          <cell r="I1809" t="str">
            <v>Second Year</v>
          </cell>
        </row>
        <row r="1810">
          <cell r="B1810">
            <v>2013</v>
          </cell>
          <cell r="D1810">
            <v>504</v>
          </cell>
          <cell r="F1810" t="str">
            <v>RES</v>
          </cell>
          <cell r="I1810" t="str">
            <v>Second Year</v>
          </cell>
        </row>
        <row r="1811">
          <cell r="B1811">
            <v>2013</v>
          </cell>
          <cell r="D1811">
            <v>24712.19</v>
          </cell>
          <cell r="F1811" t="str">
            <v>RES</v>
          </cell>
          <cell r="I1811" t="str">
            <v>Second Year</v>
          </cell>
        </row>
        <row r="1812">
          <cell r="B1812">
            <v>2013</v>
          </cell>
          <cell r="D1812">
            <v>2316</v>
          </cell>
          <cell r="F1812" t="str">
            <v>RES</v>
          </cell>
          <cell r="I1812" t="str">
            <v>Second Year</v>
          </cell>
        </row>
        <row r="1813">
          <cell r="B1813">
            <v>2013</v>
          </cell>
          <cell r="D1813">
            <v>113459.04</v>
          </cell>
          <cell r="F1813" t="str">
            <v>RES</v>
          </cell>
          <cell r="I1813" t="str">
            <v>Second Year</v>
          </cell>
        </row>
        <row r="1814">
          <cell r="B1814">
            <v>2013</v>
          </cell>
          <cell r="D1814">
            <v>3807</v>
          </cell>
          <cell r="F1814" t="str">
            <v>RES</v>
          </cell>
          <cell r="I1814" t="str">
            <v>Second Year</v>
          </cell>
        </row>
        <row r="1815">
          <cell r="B1815">
            <v>2013</v>
          </cell>
          <cell r="D1815">
            <v>186545.52</v>
          </cell>
          <cell r="F1815" t="str">
            <v>RES</v>
          </cell>
          <cell r="I1815" t="str">
            <v>Second Year</v>
          </cell>
        </row>
        <row r="1816">
          <cell r="B1816">
            <v>2013</v>
          </cell>
          <cell r="D1816">
            <v>2500</v>
          </cell>
          <cell r="F1816" t="str">
            <v>RES</v>
          </cell>
          <cell r="I1816" t="str">
            <v>Second Year</v>
          </cell>
        </row>
        <row r="1817">
          <cell r="B1817">
            <v>2013</v>
          </cell>
          <cell r="D1817">
            <v>122522.93</v>
          </cell>
          <cell r="F1817" t="str">
            <v>RES</v>
          </cell>
          <cell r="I1817" t="str">
            <v>Second Year</v>
          </cell>
        </row>
        <row r="1818">
          <cell r="B1818">
            <v>2013</v>
          </cell>
          <cell r="D1818">
            <v>877</v>
          </cell>
          <cell r="F1818" t="str">
            <v>RES</v>
          </cell>
          <cell r="I1818" t="str">
            <v>Second Year</v>
          </cell>
        </row>
        <row r="1819">
          <cell r="B1819">
            <v>2013</v>
          </cell>
          <cell r="D1819">
            <v>42978.67</v>
          </cell>
          <cell r="F1819" t="str">
            <v>RES</v>
          </cell>
          <cell r="I1819" t="str">
            <v>Second Year</v>
          </cell>
        </row>
        <row r="1820">
          <cell r="B1820">
            <v>2013</v>
          </cell>
          <cell r="D1820">
            <v>21873.119999999999</v>
          </cell>
          <cell r="F1820" t="str">
            <v>RES</v>
          </cell>
          <cell r="I1820" t="str">
            <v>Second Year</v>
          </cell>
        </row>
        <row r="1821">
          <cell r="B1821">
            <v>2013</v>
          </cell>
          <cell r="D1821">
            <v>38751.22</v>
          </cell>
          <cell r="F1821" t="str">
            <v>RES</v>
          </cell>
          <cell r="I1821" t="str">
            <v>Second Year</v>
          </cell>
        </row>
        <row r="1822">
          <cell r="B1822">
            <v>2013</v>
          </cell>
          <cell r="D1822">
            <v>63713.16</v>
          </cell>
          <cell r="F1822" t="str">
            <v>RES</v>
          </cell>
          <cell r="I1822" t="str">
            <v>Second Year</v>
          </cell>
        </row>
        <row r="1823">
          <cell r="B1823">
            <v>2013</v>
          </cell>
          <cell r="D1823">
            <v>41846.6</v>
          </cell>
          <cell r="F1823" t="str">
            <v>RES</v>
          </cell>
          <cell r="I1823" t="str">
            <v>Second Year</v>
          </cell>
        </row>
        <row r="1824">
          <cell r="B1824">
            <v>2013</v>
          </cell>
          <cell r="D1824">
            <v>14678.99</v>
          </cell>
          <cell r="F1824" t="str">
            <v>RES</v>
          </cell>
          <cell r="I1824" t="str">
            <v>Second Year</v>
          </cell>
        </row>
        <row r="1825">
          <cell r="B1825">
            <v>2013</v>
          </cell>
          <cell r="D1825">
            <v>465460.03</v>
          </cell>
          <cell r="F1825" t="str">
            <v>MF</v>
          </cell>
          <cell r="I1825" t="str">
            <v>Second Year</v>
          </cell>
        </row>
        <row r="1826">
          <cell r="B1826">
            <v>2013</v>
          </cell>
          <cell r="D1826">
            <v>151459.49</v>
          </cell>
          <cell r="F1826" t="str">
            <v>MF</v>
          </cell>
          <cell r="I1826" t="str">
            <v>Second Year</v>
          </cell>
        </row>
        <row r="1827">
          <cell r="B1827">
            <v>2013</v>
          </cell>
          <cell r="D1827">
            <v>249023.42</v>
          </cell>
          <cell r="F1827" t="str">
            <v>MF</v>
          </cell>
          <cell r="I1827" t="str">
            <v>Second Year</v>
          </cell>
        </row>
        <row r="1828">
          <cell r="B1828">
            <v>2013</v>
          </cell>
          <cell r="D1828">
            <v>163557.79</v>
          </cell>
          <cell r="F1828" t="str">
            <v>MF</v>
          </cell>
          <cell r="I1828" t="str">
            <v>Second Year</v>
          </cell>
        </row>
        <row r="1829">
          <cell r="B1829">
            <v>2013</v>
          </cell>
          <cell r="D1829">
            <v>57372.959999999999</v>
          </cell>
          <cell r="F1829" t="str">
            <v>MF</v>
          </cell>
          <cell r="I1829" t="str">
            <v>Second Year</v>
          </cell>
        </row>
        <row r="1830">
          <cell r="B1830">
            <v>2013</v>
          </cell>
          <cell r="D1830">
            <v>4021</v>
          </cell>
          <cell r="F1830" t="str">
            <v>RES</v>
          </cell>
          <cell r="I1830" t="str">
            <v>Second Year</v>
          </cell>
        </row>
        <row r="1831">
          <cell r="B1831">
            <v>2013</v>
          </cell>
          <cell r="D1831">
            <v>3467</v>
          </cell>
          <cell r="F1831" t="str">
            <v>RES</v>
          </cell>
          <cell r="I1831" t="str">
            <v>Second Year</v>
          </cell>
        </row>
        <row r="1832">
          <cell r="B1832">
            <v>2013</v>
          </cell>
          <cell r="D1832">
            <v>6378.41</v>
          </cell>
          <cell r="F1832" t="str">
            <v>RES</v>
          </cell>
          <cell r="I1832" t="str">
            <v>Second Year</v>
          </cell>
        </row>
        <row r="1833">
          <cell r="B1833">
            <v>2013</v>
          </cell>
          <cell r="D1833">
            <v>18656</v>
          </cell>
          <cell r="F1833" t="str">
            <v>RES</v>
          </cell>
          <cell r="I1833" t="str">
            <v>Second Year</v>
          </cell>
        </row>
        <row r="1834">
          <cell r="B1834">
            <v>2013</v>
          </cell>
          <cell r="D1834">
            <v>16083</v>
          </cell>
          <cell r="F1834" t="str">
            <v>RES</v>
          </cell>
          <cell r="I1834" t="str">
            <v>Second Year</v>
          </cell>
        </row>
        <row r="1835">
          <cell r="B1835">
            <v>2013</v>
          </cell>
          <cell r="D1835">
            <v>29592.28</v>
          </cell>
          <cell r="F1835" t="str">
            <v>RES</v>
          </cell>
          <cell r="I1835" t="str">
            <v>Second Year</v>
          </cell>
        </row>
        <row r="1836">
          <cell r="B1836">
            <v>2013</v>
          </cell>
          <cell r="D1836">
            <v>30674</v>
          </cell>
          <cell r="F1836" t="str">
            <v>RES</v>
          </cell>
          <cell r="I1836" t="str">
            <v>Second Year</v>
          </cell>
        </row>
        <row r="1837">
          <cell r="B1837">
            <v>2013</v>
          </cell>
          <cell r="D1837">
            <v>26443</v>
          </cell>
          <cell r="F1837" t="str">
            <v>RES</v>
          </cell>
          <cell r="I1837" t="str">
            <v>Second Year</v>
          </cell>
        </row>
        <row r="1838">
          <cell r="B1838">
            <v>2013</v>
          </cell>
          <cell r="D1838">
            <v>48653.84</v>
          </cell>
          <cell r="F1838" t="str">
            <v>RES</v>
          </cell>
          <cell r="I1838" t="str">
            <v>Second Year</v>
          </cell>
        </row>
        <row r="1839">
          <cell r="B1839">
            <v>2013</v>
          </cell>
          <cell r="D1839">
            <v>20146</v>
          </cell>
          <cell r="F1839" t="str">
            <v>RES</v>
          </cell>
          <cell r="I1839" t="str">
            <v>Second Year</v>
          </cell>
        </row>
        <row r="1840">
          <cell r="B1840">
            <v>2013</v>
          </cell>
          <cell r="D1840">
            <v>17367</v>
          </cell>
          <cell r="F1840" t="str">
            <v>RES</v>
          </cell>
          <cell r="I1840" t="str">
            <v>Second Year</v>
          </cell>
        </row>
        <row r="1841">
          <cell r="B1841">
            <v>2013</v>
          </cell>
          <cell r="D1841">
            <v>31956.95</v>
          </cell>
          <cell r="F1841" t="str">
            <v>RES</v>
          </cell>
          <cell r="I1841" t="str">
            <v>Second Year</v>
          </cell>
        </row>
        <row r="1842">
          <cell r="B1842">
            <v>2013</v>
          </cell>
          <cell r="D1842">
            <v>7067</v>
          </cell>
          <cell r="F1842" t="str">
            <v>RES</v>
          </cell>
          <cell r="I1842" t="str">
            <v>Second Year</v>
          </cell>
        </row>
        <row r="1843">
          <cell r="B1843">
            <v>2013</v>
          </cell>
          <cell r="D1843">
            <v>6092</v>
          </cell>
          <cell r="F1843" t="str">
            <v>RES</v>
          </cell>
          <cell r="I1843" t="str">
            <v>Second Year</v>
          </cell>
        </row>
        <row r="1844">
          <cell r="B1844">
            <v>2013</v>
          </cell>
          <cell r="D1844">
            <v>11209.73</v>
          </cell>
          <cell r="F1844" t="str">
            <v>RES</v>
          </cell>
          <cell r="I1844" t="str">
            <v>Second Year</v>
          </cell>
        </row>
        <row r="1845">
          <cell r="B1845">
            <v>2013</v>
          </cell>
          <cell r="D1845">
            <v>239.38</v>
          </cell>
          <cell r="F1845" t="str">
            <v>CASH PREPAYMENT</v>
          </cell>
          <cell r="I1845" t="str">
            <v>Second Year</v>
          </cell>
        </row>
        <row r="1846">
          <cell r="B1846">
            <v>2013</v>
          </cell>
          <cell r="D1846">
            <v>1099.07</v>
          </cell>
          <cell r="F1846" t="str">
            <v>CASH PREPAYMENT</v>
          </cell>
          <cell r="I1846" t="str">
            <v>Second Year</v>
          </cell>
        </row>
        <row r="1847">
          <cell r="B1847">
            <v>2013</v>
          </cell>
          <cell r="D1847">
            <v>1807.05</v>
          </cell>
          <cell r="F1847" t="str">
            <v>CASH PREPAYMENT</v>
          </cell>
          <cell r="I1847" t="str">
            <v>Second Year</v>
          </cell>
        </row>
        <row r="1848">
          <cell r="B1848">
            <v>2013</v>
          </cell>
          <cell r="D1848">
            <v>1186.8699999999999</v>
          </cell>
          <cell r="F1848" t="str">
            <v>CASH PREPAYMENT</v>
          </cell>
          <cell r="I1848" t="str">
            <v>Second Year</v>
          </cell>
        </row>
        <row r="1849">
          <cell r="B1849">
            <v>2013</v>
          </cell>
          <cell r="D1849">
            <v>416.33</v>
          </cell>
          <cell r="F1849" t="str">
            <v>CASH PREPAYMENT</v>
          </cell>
          <cell r="I1849" t="str">
            <v>Second Year</v>
          </cell>
        </row>
        <row r="1850">
          <cell r="B1850">
            <v>2013</v>
          </cell>
          <cell r="D1850">
            <v>215024.67</v>
          </cell>
          <cell r="F1850" t="str">
            <v>CASH PREPAYMENT</v>
          </cell>
          <cell r="I1850" t="str">
            <v>Second Year</v>
          </cell>
        </row>
        <row r="1851">
          <cell r="B1851">
            <v>2013</v>
          </cell>
          <cell r="D1851">
            <v>69968.47</v>
          </cell>
          <cell r="F1851" t="str">
            <v>CASH PREPAYMENT</v>
          </cell>
          <cell r="I1851" t="str">
            <v>Second Year</v>
          </cell>
        </row>
        <row r="1852">
          <cell r="B1852">
            <v>2013</v>
          </cell>
          <cell r="D1852">
            <v>115039.26</v>
          </cell>
          <cell r="F1852" t="str">
            <v>CASH PREPAYMENT</v>
          </cell>
          <cell r="I1852" t="str">
            <v>Second Year</v>
          </cell>
        </row>
        <row r="1853">
          <cell r="B1853">
            <v>2013</v>
          </cell>
          <cell r="D1853">
            <v>75557.42</v>
          </cell>
          <cell r="F1853" t="str">
            <v>CASH PREPAYMENT</v>
          </cell>
          <cell r="I1853" t="str">
            <v>Second Year</v>
          </cell>
        </row>
        <row r="1854">
          <cell r="B1854">
            <v>2013</v>
          </cell>
          <cell r="D1854">
            <v>26504.11</v>
          </cell>
          <cell r="F1854" t="str">
            <v>CASH PREPAYMENT</v>
          </cell>
          <cell r="I1854" t="str">
            <v>Second Year</v>
          </cell>
        </row>
        <row r="1855">
          <cell r="B1855">
            <v>2014</v>
          </cell>
          <cell r="D1855">
            <v>61</v>
          </cell>
          <cell r="F1855" t="str">
            <v>RES</v>
          </cell>
          <cell r="I1855" t="str">
            <v>First Year</v>
          </cell>
        </row>
        <row r="1856">
          <cell r="B1856">
            <v>2014</v>
          </cell>
          <cell r="D1856">
            <v>135</v>
          </cell>
          <cell r="F1856" t="str">
            <v>RES</v>
          </cell>
          <cell r="I1856" t="str">
            <v>First Year</v>
          </cell>
        </row>
        <row r="1857">
          <cell r="B1857">
            <v>2014</v>
          </cell>
          <cell r="D1857">
            <v>3277</v>
          </cell>
          <cell r="F1857" t="str">
            <v>RES</v>
          </cell>
          <cell r="I1857" t="str">
            <v>First Year</v>
          </cell>
        </row>
        <row r="1858">
          <cell r="B1858">
            <v>2014</v>
          </cell>
          <cell r="D1858">
            <v>7208</v>
          </cell>
          <cell r="F1858" t="str">
            <v>RES</v>
          </cell>
          <cell r="I1858" t="str">
            <v>First Year</v>
          </cell>
        </row>
        <row r="1859">
          <cell r="B1859">
            <v>2014</v>
          </cell>
          <cell r="D1859">
            <v>5387</v>
          </cell>
          <cell r="F1859" t="str">
            <v>RES</v>
          </cell>
          <cell r="I1859" t="str">
            <v>First Year</v>
          </cell>
        </row>
        <row r="1860">
          <cell r="B1860">
            <v>2014</v>
          </cell>
          <cell r="D1860">
            <v>11851</v>
          </cell>
          <cell r="F1860" t="str">
            <v>RES</v>
          </cell>
          <cell r="I1860" t="str">
            <v>First Year</v>
          </cell>
        </row>
        <row r="1861">
          <cell r="B1861">
            <v>2014</v>
          </cell>
          <cell r="D1861">
            <v>3538</v>
          </cell>
          <cell r="F1861" t="str">
            <v>RES</v>
          </cell>
          <cell r="I1861" t="str">
            <v>First Year</v>
          </cell>
        </row>
        <row r="1862">
          <cell r="B1862">
            <v>2014</v>
          </cell>
          <cell r="D1862">
            <v>7784</v>
          </cell>
          <cell r="F1862" t="str">
            <v>RES</v>
          </cell>
          <cell r="I1862" t="str">
            <v>First Year</v>
          </cell>
        </row>
        <row r="1863">
          <cell r="B1863">
            <v>2014</v>
          </cell>
          <cell r="D1863">
            <v>1241</v>
          </cell>
          <cell r="F1863" t="str">
            <v>RES</v>
          </cell>
          <cell r="I1863" t="str">
            <v>First Year</v>
          </cell>
        </row>
        <row r="1864">
          <cell r="B1864">
            <v>2014</v>
          </cell>
          <cell r="D1864">
            <v>2730</v>
          </cell>
          <cell r="F1864" t="str">
            <v>RES</v>
          </cell>
          <cell r="I1864" t="str">
            <v>First Year</v>
          </cell>
        </row>
        <row r="1865">
          <cell r="B1865">
            <v>2014</v>
          </cell>
          <cell r="D1865">
            <v>672</v>
          </cell>
          <cell r="F1865" t="str">
            <v>RES</v>
          </cell>
          <cell r="I1865" t="str">
            <v>First Year</v>
          </cell>
        </row>
        <row r="1866">
          <cell r="B1866">
            <v>2014</v>
          </cell>
          <cell r="D1866">
            <v>1597</v>
          </cell>
          <cell r="F1866" t="str">
            <v>RES</v>
          </cell>
          <cell r="I1866" t="str">
            <v>First Year</v>
          </cell>
        </row>
        <row r="1867">
          <cell r="B1867">
            <v>2014</v>
          </cell>
          <cell r="D1867">
            <v>2521</v>
          </cell>
          <cell r="F1867" t="str">
            <v>RES</v>
          </cell>
          <cell r="I1867" t="str">
            <v>First Year</v>
          </cell>
        </row>
        <row r="1868">
          <cell r="B1868">
            <v>2014</v>
          </cell>
          <cell r="D1868">
            <v>3118</v>
          </cell>
          <cell r="F1868" t="str">
            <v>RES</v>
          </cell>
          <cell r="I1868" t="str">
            <v>First Year</v>
          </cell>
        </row>
        <row r="1869">
          <cell r="B1869">
            <v>2014</v>
          </cell>
          <cell r="D1869">
            <v>7406</v>
          </cell>
          <cell r="F1869" t="str">
            <v>RES</v>
          </cell>
          <cell r="I1869" t="str">
            <v>First Year</v>
          </cell>
        </row>
        <row r="1870">
          <cell r="B1870">
            <v>2014</v>
          </cell>
          <cell r="D1870">
            <v>11694</v>
          </cell>
          <cell r="F1870" t="str">
            <v>RES</v>
          </cell>
          <cell r="I1870" t="str">
            <v>First Year</v>
          </cell>
        </row>
        <row r="1871">
          <cell r="B1871">
            <v>2014</v>
          </cell>
          <cell r="D1871">
            <v>5127</v>
          </cell>
          <cell r="F1871" t="str">
            <v>RES</v>
          </cell>
          <cell r="I1871" t="str">
            <v>First Year</v>
          </cell>
        </row>
        <row r="1872">
          <cell r="B1872">
            <v>2014</v>
          </cell>
          <cell r="D1872">
            <v>12177</v>
          </cell>
          <cell r="F1872" t="str">
            <v>RES</v>
          </cell>
          <cell r="I1872" t="str">
            <v>First Year</v>
          </cell>
        </row>
        <row r="1873">
          <cell r="B1873">
            <v>2014</v>
          </cell>
          <cell r="D1873">
            <v>19226</v>
          </cell>
          <cell r="F1873" t="str">
            <v>RES</v>
          </cell>
          <cell r="I1873" t="str">
            <v>First Year</v>
          </cell>
        </row>
        <row r="1874">
          <cell r="B1874">
            <v>2014</v>
          </cell>
          <cell r="D1874">
            <v>3367</v>
          </cell>
          <cell r="F1874" t="str">
            <v>RES</v>
          </cell>
          <cell r="I1874" t="str">
            <v>First Year</v>
          </cell>
        </row>
        <row r="1875">
          <cell r="B1875">
            <v>2014</v>
          </cell>
          <cell r="D1875">
            <v>7997</v>
          </cell>
          <cell r="F1875" t="str">
            <v>RES</v>
          </cell>
          <cell r="I1875" t="str">
            <v>First Year</v>
          </cell>
        </row>
        <row r="1876">
          <cell r="B1876">
            <v>2014</v>
          </cell>
          <cell r="D1876">
            <v>12628</v>
          </cell>
          <cell r="F1876" t="str">
            <v>RES</v>
          </cell>
          <cell r="I1876" t="str">
            <v>First Year</v>
          </cell>
        </row>
        <row r="1877">
          <cell r="B1877">
            <v>2014</v>
          </cell>
          <cell r="D1877">
            <v>1181</v>
          </cell>
          <cell r="F1877" t="str">
            <v>RES</v>
          </cell>
          <cell r="I1877" t="str">
            <v>First Year</v>
          </cell>
        </row>
        <row r="1878">
          <cell r="B1878">
            <v>2014</v>
          </cell>
          <cell r="D1878">
            <v>2805</v>
          </cell>
          <cell r="F1878" t="str">
            <v>RES</v>
          </cell>
          <cell r="I1878" t="str">
            <v>First Year</v>
          </cell>
        </row>
        <row r="1879">
          <cell r="B1879">
            <v>2014</v>
          </cell>
          <cell r="D1879">
            <v>4429</v>
          </cell>
          <cell r="F1879" t="str">
            <v>RES</v>
          </cell>
          <cell r="I1879" t="str">
            <v>First Year</v>
          </cell>
        </row>
        <row r="1880">
          <cell r="B1880">
            <v>2014</v>
          </cell>
          <cell r="D1880">
            <v>668</v>
          </cell>
          <cell r="F1880" t="str">
            <v>RES</v>
          </cell>
          <cell r="I1880" t="str">
            <v>First Year</v>
          </cell>
        </row>
        <row r="1881">
          <cell r="B1881">
            <v>2014</v>
          </cell>
          <cell r="D1881">
            <v>3069</v>
          </cell>
          <cell r="F1881" t="str">
            <v>RES</v>
          </cell>
          <cell r="I1881" t="str">
            <v>First Year</v>
          </cell>
        </row>
        <row r="1882">
          <cell r="B1882">
            <v>2014</v>
          </cell>
          <cell r="D1882">
            <v>5045</v>
          </cell>
          <cell r="F1882" t="str">
            <v>RES</v>
          </cell>
          <cell r="I1882" t="str">
            <v>First Year</v>
          </cell>
        </row>
        <row r="1883">
          <cell r="B1883">
            <v>2014</v>
          </cell>
          <cell r="D1883">
            <v>3313</v>
          </cell>
          <cell r="F1883" t="str">
            <v>RES</v>
          </cell>
          <cell r="I1883" t="str">
            <v>First Year</v>
          </cell>
        </row>
        <row r="1884">
          <cell r="B1884">
            <v>2014</v>
          </cell>
          <cell r="D1884">
            <v>1162</v>
          </cell>
          <cell r="F1884" t="str">
            <v>RES</v>
          </cell>
          <cell r="I1884" t="str">
            <v>First Year</v>
          </cell>
        </row>
        <row r="1885">
          <cell r="B1885">
            <v>2014</v>
          </cell>
          <cell r="D1885">
            <v>15430</v>
          </cell>
          <cell r="F1885" t="str">
            <v>RES</v>
          </cell>
          <cell r="I1885" t="str">
            <v>First Year</v>
          </cell>
        </row>
        <row r="1886">
          <cell r="B1886">
            <v>2014</v>
          </cell>
          <cell r="D1886">
            <v>30860</v>
          </cell>
          <cell r="F1886" t="str">
            <v>RES</v>
          </cell>
          <cell r="I1886" t="str">
            <v>First Year</v>
          </cell>
        </row>
        <row r="1887">
          <cell r="B1887">
            <v>2014</v>
          </cell>
          <cell r="D1887">
            <v>5021</v>
          </cell>
          <cell r="F1887" t="str">
            <v>RES</v>
          </cell>
          <cell r="I1887" t="str">
            <v>First Year</v>
          </cell>
        </row>
        <row r="1888">
          <cell r="B1888">
            <v>2014</v>
          </cell>
          <cell r="D1888">
            <v>10042</v>
          </cell>
          <cell r="F1888" t="str">
            <v>RES</v>
          </cell>
          <cell r="I1888" t="str">
            <v>First Year</v>
          </cell>
        </row>
        <row r="1889">
          <cell r="B1889">
            <v>2014</v>
          </cell>
          <cell r="D1889">
            <v>8255</v>
          </cell>
          <cell r="F1889" t="str">
            <v>RES</v>
          </cell>
          <cell r="I1889" t="str">
            <v>First Year</v>
          </cell>
        </row>
        <row r="1890">
          <cell r="B1890">
            <v>2014</v>
          </cell>
          <cell r="D1890">
            <v>16510</v>
          </cell>
          <cell r="F1890" t="str">
            <v>RES</v>
          </cell>
          <cell r="I1890" t="str">
            <v>First Year</v>
          </cell>
        </row>
        <row r="1891">
          <cell r="B1891">
            <v>2014</v>
          </cell>
          <cell r="D1891">
            <v>5422</v>
          </cell>
          <cell r="F1891" t="str">
            <v>RES</v>
          </cell>
          <cell r="I1891" t="str">
            <v>First Year</v>
          </cell>
        </row>
        <row r="1892">
          <cell r="B1892">
            <v>2014</v>
          </cell>
          <cell r="D1892">
            <v>10844</v>
          </cell>
          <cell r="F1892" t="str">
            <v>RES</v>
          </cell>
          <cell r="I1892" t="str">
            <v>First Year</v>
          </cell>
        </row>
        <row r="1893">
          <cell r="B1893">
            <v>2014</v>
          </cell>
          <cell r="D1893">
            <v>1902</v>
          </cell>
          <cell r="F1893" t="str">
            <v>RES</v>
          </cell>
          <cell r="I1893" t="str">
            <v>First Year</v>
          </cell>
        </row>
        <row r="1894">
          <cell r="B1894">
            <v>2014</v>
          </cell>
          <cell r="D1894">
            <v>3804</v>
          </cell>
          <cell r="F1894" t="str">
            <v>RES</v>
          </cell>
          <cell r="I1894" t="str">
            <v>First Year</v>
          </cell>
        </row>
        <row r="1895">
          <cell r="B1895">
            <v>2014</v>
          </cell>
          <cell r="D1895">
            <v>793</v>
          </cell>
          <cell r="F1895" t="str">
            <v>RES</v>
          </cell>
          <cell r="I1895" t="str">
            <v>First Year</v>
          </cell>
        </row>
        <row r="1896">
          <cell r="B1896">
            <v>2014</v>
          </cell>
          <cell r="D1896">
            <v>3679</v>
          </cell>
          <cell r="F1896" t="str">
            <v>RES</v>
          </cell>
          <cell r="I1896" t="str">
            <v>First Year</v>
          </cell>
        </row>
        <row r="1897">
          <cell r="B1897">
            <v>2014</v>
          </cell>
          <cell r="D1897">
            <v>6049</v>
          </cell>
          <cell r="F1897" t="str">
            <v>RES</v>
          </cell>
          <cell r="I1897" t="str">
            <v>First Year</v>
          </cell>
        </row>
        <row r="1898">
          <cell r="B1898">
            <v>2014</v>
          </cell>
          <cell r="D1898">
            <v>3973</v>
          </cell>
          <cell r="F1898" t="str">
            <v>RES</v>
          </cell>
          <cell r="I1898" t="str">
            <v>First Year</v>
          </cell>
        </row>
        <row r="1899">
          <cell r="B1899">
            <v>2014</v>
          </cell>
          <cell r="D1899">
            <v>1394</v>
          </cell>
          <cell r="F1899" t="str">
            <v>RES</v>
          </cell>
          <cell r="I1899" t="str">
            <v>First Year</v>
          </cell>
        </row>
        <row r="1900">
          <cell r="B1900">
            <v>2014</v>
          </cell>
          <cell r="D1900">
            <v>787</v>
          </cell>
          <cell r="F1900" t="str">
            <v>RES</v>
          </cell>
          <cell r="I1900" t="str">
            <v>First Year</v>
          </cell>
        </row>
        <row r="1901">
          <cell r="B1901">
            <v>2014</v>
          </cell>
          <cell r="D1901">
            <v>3650</v>
          </cell>
          <cell r="F1901" t="str">
            <v>RES</v>
          </cell>
          <cell r="I1901" t="str">
            <v>First Year</v>
          </cell>
        </row>
        <row r="1902">
          <cell r="B1902">
            <v>2014</v>
          </cell>
          <cell r="D1902">
            <v>6001</v>
          </cell>
          <cell r="F1902" t="str">
            <v>RES</v>
          </cell>
          <cell r="I1902" t="str">
            <v>First Year</v>
          </cell>
        </row>
        <row r="1903">
          <cell r="B1903">
            <v>2014</v>
          </cell>
          <cell r="D1903">
            <v>3941</v>
          </cell>
          <cell r="F1903" t="str">
            <v>RES</v>
          </cell>
          <cell r="I1903" t="str">
            <v>First Year</v>
          </cell>
        </row>
        <row r="1904">
          <cell r="B1904">
            <v>2014</v>
          </cell>
          <cell r="D1904">
            <v>1382</v>
          </cell>
          <cell r="F1904" t="str">
            <v>RES</v>
          </cell>
          <cell r="I1904" t="str">
            <v>First Year</v>
          </cell>
        </row>
        <row r="1905">
          <cell r="B1905">
            <v>2014</v>
          </cell>
          <cell r="D1905">
            <v>7759</v>
          </cell>
          <cell r="F1905" t="str">
            <v>RES</v>
          </cell>
          <cell r="I1905" t="str">
            <v>First Year</v>
          </cell>
        </row>
        <row r="1906">
          <cell r="B1906">
            <v>2014</v>
          </cell>
          <cell r="D1906">
            <v>13748</v>
          </cell>
          <cell r="F1906" t="str">
            <v>RES</v>
          </cell>
          <cell r="I1906" t="str">
            <v>First Year</v>
          </cell>
        </row>
        <row r="1907">
          <cell r="B1907">
            <v>2014</v>
          </cell>
          <cell r="D1907">
            <v>22602</v>
          </cell>
          <cell r="F1907" t="str">
            <v>RES</v>
          </cell>
          <cell r="I1907" t="str">
            <v>First Year</v>
          </cell>
        </row>
        <row r="1908">
          <cell r="B1908">
            <v>2014</v>
          </cell>
          <cell r="D1908">
            <v>14845</v>
          </cell>
          <cell r="F1908" t="str">
            <v>RES</v>
          </cell>
          <cell r="I1908" t="str">
            <v>First Year</v>
          </cell>
        </row>
        <row r="1909">
          <cell r="B1909">
            <v>2014</v>
          </cell>
          <cell r="D1909">
            <v>5207</v>
          </cell>
          <cell r="F1909" t="str">
            <v>RES</v>
          </cell>
          <cell r="I1909" t="str">
            <v>First Year</v>
          </cell>
        </row>
        <row r="1910">
          <cell r="B1910">
            <v>2014</v>
          </cell>
          <cell r="D1910">
            <v>1239.82</v>
          </cell>
          <cell r="F1910" t="str">
            <v>MF</v>
          </cell>
          <cell r="I1910" t="str">
            <v>First Year</v>
          </cell>
        </row>
        <row r="1911">
          <cell r="B1911">
            <v>2014</v>
          </cell>
          <cell r="D1911">
            <v>66269.83</v>
          </cell>
          <cell r="F1911" t="str">
            <v>MF</v>
          </cell>
          <cell r="I1911" t="str">
            <v>First Year</v>
          </cell>
        </row>
        <row r="1912">
          <cell r="B1912">
            <v>2014</v>
          </cell>
          <cell r="D1912">
            <v>108953.58</v>
          </cell>
          <cell r="F1912" t="str">
            <v>MF</v>
          </cell>
          <cell r="I1912" t="str">
            <v>First Year</v>
          </cell>
        </row>
        <row r="1913">
          <cell r="B1913">
            <v>2014</v>
          </cell>
          <cell r="D1913">
            <v>71560.23</v>
          </cell>
          <cell r="F1913" t="str">
            <v>MF</v>
          </cell>
          <cell r="I1913" t="str">
            <v>First Year</v>
          </cell>
        </row>
        <row r="1914">
          <cell r="B1914">
            <v>2014</v>
          </cell>
          <cell r="D1914">
            <v>25101.82</v>
          </cell>
          <cell r="F1914" t="str">
            <v>MF</v>
          </cell>
          <cell r="I1914" t="str">
            <v>First Year</v>
          </cell>
        </row>
        <row r="1915">
          <cell r="B1915">
            <v>2014</v>
          </cell>
          <cell r="D1915">
            <v>9005.4</v>
          </cell>
          <cell r="F1915" t="str">
            <v>CASH PREPAYMENT</v>
          </cell>
          <cell r="I1915" t="str">
            <v>First Year</v>
          </cell>
        </row>
        <row r="1916">
          <cell r="B1916">
            <v>2014</v>
          </cell>
          <cell r="D1916">
            <v>15954.3</v>
          </cell>
          <cell r="F1916" t="str">
            <v>CASH PREPAYMENT</v>
          </cell>
          <cell r="I1916" t="str">
            <v>First Year</v>
          </cell>
        </row>
        <row r="1917">
          <cell r="B1917">
            <v>2014</v>
          </cell>
          <cell r="D1917">
            <v>26231.4</v>
          </cell>
          <cell r="F1917" t="str">
            <v>CASH PREPAYMENT</v>
          </cell>
          <cell r="I1917" t="str">
            <v>First Year</v>
          </cell>
        </row>
        <row r="1918">
          <cell r="B1918">
            <v>2014</v>
          </cell>
          <cell r="D1918">
            <v>17228.7</v>
          </cell>
          <cell r="F1918" t="str">
            <v>CASH PREPAYMENT</v>
          </cell>
          <cell r="I1918" t="str">
            <v>First Year</v>
          </cell>
        </row>
        <row r="1919">
          <cell r="B1919">
            <v>2014</v>
          </cell>
          <cell r="D1919">
            <v>6043.5</v>
          </cell>
          <cell r="F1919" t="str">
            <v>CASH PREPAYMENT</v>
          </cell>
          <cell r="I1919" t="str">
            <v>First Year</v>
          </cell>
        </row>
        <row r="1920">
          <cell r="B1920">
            <v>2014</v>
          </cell>
          <cell r="D1920">
            <v>8710.42</v>
          </cell>
          <cell r="F1920" t="str">
            <v>CASH PREPAYMENT</v>
          </cell>
          <cell r="I1920" t="str">
            <v>First Year</v>
          </cell>
        </row>
        <row r="1921">
          <cell r="B1921">
            <v>2014</v>
          </cell>
          <cell r="D1921">
            <v>39992.11</v>
          </cell>
          <cell r="F1921" t="str">
            <v>CASH PREPAYMENT</v>
          </cell>
          <cell r="I1921" t="str">
            <v>First Year</v>
          </cell>
        </row>
        <row r="1922">
          <cell r="B1922">
            <v>2014</v>
          </cell>
          <cell r="D1922">
            <v>65753.38</v>
          </cell>
          <cell r="F1922" t="str">
            <v>CASH PREPAYMENT</v>
          </cell>
          <cell r="I1922" t="str">
            <v>First Year</v>
          </cell>
        </row>
        <row r="1923">
          <cell r="B1923">
            <v>2014</v>
          </cell>
          <cell r="D1923">
            <v>43186.61</v>
          </cell>
          <cell r="F1923" t="str">
            <v>CASH PREPAYMENT</v>
          </cell>
          <cell r="I1923" t="str">
            <v>First Year</v>
          </cell>
        </row>
        <row r="1924">
          <cell r="B1924">
            <v>2014</v>
          </cell>
          <cell r="D1924">
            <v>15149.04</v>
          </cell>
          <cell r="F1924" t="str">
            <v>CASH PREPAYMENT</v>
          </cell>
          <cell r="I1924" t="str">
            <v>First Year</v>
          </cell>
        </row>
        <row r="1925">
          <cell r="B1925">
            <v>2014</v>
          </cell>
          <cell r="D1925">
            <v>3867.47</v>
          </cell>
          <cell r="F1925" t="str">
            <v>CASH PREPAYMENT</v>
          </cell>
          <cell r="I1925" t="str">
            <v>First Year</v>
          </cell>
        </row>
        <row r="1926">
          <cell r="B1926">
            <v>2014</v>
          </cell>
          <cell r="D1926">
            <v>17940.95</v>
          </cell>
          <cell r="F1926" t="str">
            <v>CASH PREPAYMENT</v>
          </cell>
          <cell r="I1926" t="str">
            <v>First Year</v>
          </cell>
        </row>
        <row r="1927">
          <cell r="B1927">
            <v>2014</v>
          </cell>
          <cell r="D1927">
            <v>29496.54</v>
          </cell>
          <cell r="F1927" t="str">
            <v>CASH PREPAYMENT</v>
          </cell>
          <cell r="I1927" t="str">
            <v>First Year</v>
          </cell>
        </row>
        <row r="1928">
          <cell r="B1928">
            <v>2014</v>
          </cell>
          <cell r="D1928">
            <v>19373.2</v>
          </cell>
          <cell r="F1928" t="str">
            <v>CASH PREPAYMENT</v>
          </cell>
          <cell r="I1928" t="str">
            <v>First Year</v>
          </cell>
        </row>
        <row r="1929">
          <cell r="B1929">
            <v>2014</v>
          </cell>
          <cell r="D1929">
            <v>6795.71</v>
          </cell>
          <cell r="F1929" t="str">
            <v>CASH PREPAYMENT</v>
          </cell>
          <cell r="I1929" t="str">
            <v>First Year</v>
          </cell>
        </row>
        <row r="1930">
          <cell r="B1930">
            <v>2014</v>
          </cell>
          <cell r="D1930">
            <v>637.27</v>
          </cell>
          <cell r="F1930" t="str">
            <v>CASH PREPAYMENT</v>
          </cell>
          <cell r="I1930" t="str">
            <v>First Year</v>
          </cell>
        </row>
        <row r="1931">
          <cell r="B1931">
            <v>2014</v>
          </cell>
          <cell r="D1931">
            <v>34062.58</v>
          </cell>
          <cell r="F1931" t="str">
            <v>CASH PREPAYMENT</v>
          </cell>
          <cell r="I1931" t="str">
            <v>First Year</v>
          </cell>
        </row>
        <row r="1932">
          <cell r="B1932">
            <v>2014</v>
          </cell>
          <cell r="D1932">
            <v>56001.97</v>
          </cell>
          <cell r="F1932" t="str">
            <v>CASH PREPAYMENT</v>
          </cell>
          <cell r="I1932" t="str">
            <v>First Year</v>
          </cell>
        </row>
        <row r="1933">
          <cell r="B1933">
            <v>2014</v>
          </cell>
          <cell r="D1933">
            <v>36781.839999999997</v>
          </cell>
          <cell r="F1933" t="str">
            <v>CASH PREPAYMENT</v>
          </cell>
          <cell r="I1933" t="str">
            <v>First Year</v>
          </cell>
        </row>
        <row r="1934">
          <cell r="B1934">
            <v>2014</v>
          </cell>
          <cell r="D1934">
            <v>12902.29</v>
          </cell>
          <cell r="F1934" t="str">
            <v>CASH PREPAYMENT</v>
          </cell>
          <cell r="I1934" t="str">
            <v>First Year</v>
          </cell>
        </row>
        <row r="1935">
          <cell r="B1935">
            <v>2014</v>
          </cell>
          <cell r="D1935">
            <v>20181.5</v>
          </cell>
          <cell r="F1935" t="str">
            <v>CASH PREPAYMENT</v>
          </cell>
          <cell r="I1935" t="str">
            <v>First Year</v>
          </cell>
        </row>
        <row r="1936">
          <cell r="B1936">
            <v>2014</v>
          </cell>
          <cell r="D1936">
            <v>35755.800000000003</v>
          </cell>
          <cell r="F1936" t="str">
            <v>CASH PREPAYMENT</v>
          </cell>
          <cell r="I1936" t="str">
            <v>First Year</v>
          </cell>
        </row>
        <row r="1937">
          <cell r="B1937">
            <v>2014</v>
          </cell>
          <cell r="D1937">
            <v>58785.78</v>
          </cell>
          <cell r="F1937" t="str">
            <v>CASH PREPAYMENT</v>
          </cell>
          <cell r="I1937" t="str">
            <v>First Year</v>
          </cell>
        </row>
        <row r="1938">
          <cell r="B1938">
            <v>2014</v>
          </cell>
          <cell r="D1938">
            <v>38610.230000000003</v>
          </cell>
          <cell r="F1938" t="str">
            <v>CASH PREPAYMENT</v>
          </cell>
          <cell r="I1938" t="str">
            <v>First Year</v>
          </cell>
        </row>
        <row r="1939">
          <cell r="B1939">
            <v>2014</v>
          </cell>
          <cell r="D1939">
            <v>13543.66</v>
          </cell>
          <cell r="F1939" t="str">
            <v>CASH PREPAYMENT</v>
          </cell>
          <cell r="I1939" t="str">
            <v>First Year</v>
          </cell>
        </row>
        <row r="1940">
          <cell r="B1940">
            <v>2014</v>
          </cell>
          <cell r="D1940">
            <v>364.97</v>
          </cell>
          <cell r="F1940" t="str">
            <v>CASH PREPAYMENT</v>
          </cell>
          <cell r="I1940" t="str">
            <v>First Year</v>
          </cell>
        </row>
        <row r="1941">
          <cell r="B1941">
            <v>2014</v>
          </cell>
          <cell r="D1941">
            <v>19508.080000000002</v>
          </cell>
          <cell r="F1941" t="str">
            <v>CASH PREPAYMENT</v>
          </cell>
          <cell r="I1941" t="str">
            <v>First Year</v>
          </cell>
        </row>
        <row r="1942">
          <cell r="B1942">
            <v>2014</v>
          </cell>
          <cell r="D1942">
            <v>32073.05</v>
          </cell>
          <cell r="F1942" t="str">
            <v>CASH PREPAYMENT</v>
          </cell>
          <cell r="I1942" t="str">
            <v>First Year</v>
          </cell>
        </row>
        <row r="1943">
          <cell r="B1943">
            <v>2014</v>
          </cell>
          <cell r="D1943">
            <v>21065.43</v>
          </cell>
          <cell r="F1943" t="str">
            <v>CASH PREPAYMENT</v>
          </cell>
          <cell r="I1943" t="str">
            <v>First Year</v>
          </cell>
        </row>
        <row r="1944">
          <cell r="B1944">
            <v>2014</v>
          </cell>
          <cell r="D1944">
            <v>7389.31</v>
          </cell>
          <cell r="F1944" t="str">
            <v>CASH PREPAYMENT</v>
          </cell>
          <cell r="I1944" t="str">
            <v>First Year</v>
          </cell>
        </row>
        <row r="1945">
          <cell r="B1945">
            <v>2014</v>
          </cell>
          <cell r="D1945">
            <v>969117.49</v>
          </cell>
          <cell r="F1945" t="str">
            <v>CASH PREPAYMENT</v>
          </cell>
          <cell r="I1945" t="str">
            <v>First Year</v>
          </cell>
        </row>
        <row r="1946">
          <cell r="B1946">
            <v>2014</v>
          </cell>
          <cell r="D1946">
            <v>315353.59000000003</v>
          </cell>
          <cell r="F1946" t="str">
            <v>CASH PREPAYMENT</v>
          </cell>
          <cell r="I1946" t="str">
            <v>First Year</v>
          </cell>
        </row>
        <row r="1947">
          <cell r="B1947">
            <v>2014</v>
          </cell>
          <cell r="D1947">
            <v>518469.81</v>
          </cell>
          <cell r="F1947" t="str">
            <v>CASH PREPAYMENT</v>
          </cell>
          <cell r="I1947" t="str">
            <v>First Year</v>
          </cell>
        </row>
        <row r="1948">
          <cell r="B1948">
            <v>2014</v>
          </cell>
          <cell r="D1948">
            <v>340528.66</v>
          </cell>
          <cell r="F1948" t="str">
            <v>CASH PREPAYMENT</v>
          </cell>
          <cell r="I1948" t="str">
            <v>First Year</v>
          </cell>
        </row>
        <row r="1949">
          <cell r="B1949">
            <v>2014</v>
          </cell>
          <cell r="D1949">
            <v>119450.26</v>
          </cell>
          <cell r="F1949" t="str">
            <v>CASH PREPAYMENT</v>
          </cell>
          <cell r="I1949" t="str">
            <v>First Year</v>
          </cell>
        </row>
        <row r="1950">
          <cell r="B1950">
            <v>2014</v>
          </cell>
          <cell r="D1950">
            <v>9248.1299999999992</v>
          </cell>
          <cell r="F1950" t="str">
            <v>CASH PREPAYMENT</v>
          </cell>
          <cell r="I1950" t="str">
            <v>First Year</v>
          </cell>
        </row>
        <row r="1951">
          <cell r="B1951">
            <v>2014</v>
          </cell>
          <cell r="D1951">
            <v>266538.36</v>
          </cell>
          <cell r="F1951" t="str">
            <v>CASH PREPAYMENT</v>
          </cell>
          <cell r="I1951" t="str">
            <v>First Year</v>
          </cell>
        </row>
        <row r="1952">
          <cell r="B1952">
            <v>2014</v>
          </cell>
          <cell r="D1952">
            <v>438213.16</v>
          </cell>
          <cell r="F1952" t="str">
            <v>CASH PREPAYMENT</v>
          </cell>
          <cell r="I1952" t="str">
            <v>First Year</v>
          </cell>
        </row>
        <row r="1953">
          <cell r="B1953">
            <v>2014</v>
          </cell>
          <cell r="D1953">
            <v>287816.45</v>
          </cell>
          <cell r="F1953" t="str">
            <v>CASH PREPAYMENT</v>
          </cell>
          <cell r="I1953" t="str">
            <v>First Year</v>
          </cell>
        </row>
        <row r="1954">
          <cell r="B1954">
            <v>2014</v>
          </cell>
          <cell r="D1954">
            <v>100959.93</v>
          </cell>
          <cell r="F1954" t="str">
            <v>CASH PREPAYMENT</v>
          </cell>
          <cell r="I1954" t="str">
            <v>First Year</v>
          </cell>
        </row>
        <row r="1955">
          <cell r="B1955">
            <v>2014</v>
          </cell>
          <cell r="D1955">
            <v>1008.47</v>
          </cell>
          <cell r="F1955" t="str">
            <v>CASH PREPAYMENT</v>
          </cell>
          <cell r="I1955" t="str">
            <v>First Year</v>
          </cell>
        </row>
        <row r="1956">
          <cell r="B1956">
            <v>2014</v>
          </cell>
          <cell r="D1956">
            <v>4629.34</v>
          </cell>
          <cell r="F1956" t="str">
            <v>CASH PREPAYMENT</v>
          </cell>
          <cell r="I1956" t="str">
            <v>First Year</v>
          </cell>
        </row>
        <row r="1957">
          <cell r="B1957">
            <v>2014</v>
          </cell>
          <cell r="D1957">
            <v>7611.06</v>
          </cell>
          <cell r="F1957" t="str">
            <v>CASH PREPAYMENT</v>
          </cell>
          <cell r="I1957" t="str">
            <v>First Year</v>
          </cell>
        </row>
        <row r="1958">
          <cell r="B1958">
            <v>2014</v>
          </cell>
          <cell r="D1958">
            <v>4998.91</v>
          </cell>
          <cell r="F1958" t="str">
            <v>CASH PREPAYMENT</v>
          </cell>
          <cell r="I1958" t="str">
            <v>First Year</v>
          </cell>
        </row>
        <row r="1959">
          <cell r="B1959">
            <v>2014</v>
          </cell>
          <cell r="D1959">
            <v>1753.51</v>
          </cell>
          <cell r="F1959" t="str">
            <v>CASH PREPAYMENT</v>
          </cell>
          <cell r="I1959" t="str">
            <v>First Year</v>
          </cell>
        </row>
        <row r="1960">
          <cell r="B1960">
            <v>2014</v>
          </cell>
          <cell r="D1960">
            <v>24970.15</v>
          </cell>
          <cell r="F1960" t="str">
            <v>CASH PREPAYMENT</v>
          </cell>
          <cell r="I1960" t="str">
            <v>First Year</v>
          </cell>
        </row>
        <row r="1961">
          <cell r="B1961">
            <v>2014</v>
          </cell>
          <cell r="D1961">
            <v>44239.93</v>
          </cell>
          <cell r="F1961" t="str">
            <v>CASH PREPAYMENT</v>
          </cell>
          <cell r="I1961" t="str">
            <v>First Year</v>
          </cell>
        </row>
        <row r="1962">
          <cell r="B1962">
            <v>2014</v>
          </cell>
          <cell r="D1962">
            <v>72734.44</v>
          </cell>
          <cell r="F1962" t="str">
            <v>CASH PREPAYMENT</v>
          </cell>
          <cell r="I1962" t="str">
            <v>First Year</v>
          </cell>
        </row>
        <row r="1963">
          <cell r="B1963">
            <v>2014</v>
          </cell>
          <cell r="D1963">
            <v>47771.66</v>
          </cell>
          <cell r="F1963" t="str">
            <v>CASH PREPAYMENT</v>
          </cell>
          <cell r="I1963" t="str">
            <v>First Year</v>
          </cell>
        </row>
        <row r="1964">
          <cell r="B1964">
            <v>2014</v>
          </cell>
          <cell r="D1964">
            <v>16757.29</v>
          </cell>
          <cell r="F1964" t="str">
            <v>CASH PREPAYMENT</v>
          </cell>
          <cell r="I1964" t="str">
            <v>First Year</v>
          </cell>
        </row>
        <row r="1965">
          <cell r="B1965">
            <v>2014</v>
          </cell>
          <cell r="D1965">
            <v>3013.63</v>
          </cell>
          <cell r="F1965" t="str">
            <v>CASH PREPAYMENT</v>
          </cell>
          <cell r="I1965" t="str">
            <v>First Year</v>
          </cell>
        </row>
        <row r="1966">
          <cell r="B1966">
            <v>2014</v>
          </cell>
          <cell r="D1966">
            <v>13833.98</v>
          </cell>
          <cell r="F1966" t="str">
            <v>CASH PREPAYMENT</v>
          </cell>
          <cell r="I1966" t="str">
            <v>First Year</v>
          </cell>
        </row>
        <row r="1967">
          <cell r="B1967">
            <v>2014</v>
          </cell>
          <cell r="D1967">
            <v>22744.32</v>
          </cell>
          <cell r="F1967" t="str">
            <v>CASH PREPAYMENT</v>
          </cell>
          <cell r="I1967" t="str">
            <v>First Year</v>
          </cell>
        </row>
        <row r="1968">
          <cell r="B1968">
            <v>2014</v>
          </cell>
          <cell r="D1968">
            <v>14938.37</v>
          </cell>
          <cell r="F1968" t="str">
            <v>CASH PREPAYMENT</v>
          </cell>
          <cell r="I1968" t="str">
            <v>First Year</v>
          </cell>
        </row>
        <row r="1969">
          <cell r="B1969">
            <v>2014</v>
          </cell>
          <cell r="D1969">
            <v>5240.0600000000004</v>
          </cell>
          <cell r="F1969" t="str">
            <v>CASH PREPAYMENT</v>
          </cell>
          <cell r="I1969" t="str">
            <v>First Year</v>
          </cell>
        </row>
        <row r="1970">
          <cell r="B1970">
            <v>2014</v>
          </cell>
          <cell r="D1970">
            <v>1030.01</v>
          </cell>
          <cell r="F1970" t="str">
            <v>RES</v>
          </cell>
          <cell r="I1970" t="str">
            <v>Second Year</v>
          </cell>
        </row>
        <row r="1971">
          <cell r="B1971">
            <v>2014</v>
          </cell>
          <cell r="D1971">
            <v>90501.37</v>
          </cell>
          <cell r="F1971" t="str">
            <v>RES</v>
          </cell>
          <cell r="I1971" t="str">
            <v>Second Year</v>
          </cell>
        </row>
        <row r="1972">
          <cell r="B1972">
            <v>2014</v>
          </cell>
          <cell r="D1972">
            <v>55046.29</v>
          </cell>
          <cell r="F1972" t="str">
            <v>RES</v>
          </cell>
          <cell r="I1972" t="str">
            <v>Second Year</v>
          </cell>
        </row>
        <row r="1973">
          <cell r="B1973">
            <v>2014</v>
          </cell>
          <cell r="D1973">
            <v>20851.07</v>
          </cell>
          <cell r="F1973" t="str">
            <v>RES</v>
          </cell>
          <cell r="I1973" t="str">
            <v>Second Year</v>
          </cell>
        </row>
        <row r="1974">
          <cell r="B1974">
            <v>2014</v>
          </cell>
          <cell r="D1974">
            <v>59440.740000000005</v>
          </cell>
          <cell r="F1974" t="str">
            <v>RES</v>
          </cell>
          <cell r="I1974" t="str">
            <v>Second Year</v>
          </cell>
        </row>
        <row r="1975">
          <cell r="B1975">
            <v>2014</v>
          </cell>
          <cell r="D1975">
            <v>5991.4690000000001</v>
          </cell>
          <cell r="F1975" t="str">
            <v>RES</v>
          </cell>
          <cell r="I1975" t="str">
            <v>Second Year</v>
          </cell>
        </row>
        <row r="1976">
          <cell r="B1976">
            <v>2014</v>
          </cell>
          <cell r="D1976">
            <v>45695.945</v>
          </cell>
          <cell r="F1976" t="str">
            <v>RES</v>
          </cell>
          <cell r="I1976" t="str">
            <v>Second Year</v>
          </cell>
        </row>
        <row r="1977">
          <cell r="B1977">
            <v>2014</v>
          </cell>
          <cell r="D1977">
            <v>27794.058999999997</v>
          </cell>
          <cell r="F1977" t="str">
            <v>RES</v>
          </cell>
          <cell r="I1977" t="str">
            <v>Second Year</v>
          </cell>
        </row>
        <row r="1978">
          <cell r="B1978">
            <v>2014</v>
          </cell>
          <cell r="D1978">
            <v>10527.888999999999</v>
          </cell>
          <cell r="F1978" t="str">
            <v>RES</v>
          </cell>
          <cell r="I1978" t="str">
            <v>Second Year</v>
          </cell>
        </row>
        <row r="1979">
          <cell r="B1979">
            <v>2014</v>
          </cell>
          <cell r="D1979">
            <v>30012.893</v>
          </cell>
          <cell r="F1979" t="str">
            <v>RES</v>
          </cell>
          <cell r="I1979" t="str">
            <v>Second Year</v>
          </cell>
        </row>
        <row r="1980">
          <cell r="B1980">
            <v>2014</v>
          </cell>
          <cell r="D1980">
            <v>3612.8099999999995</v>
          </cell>
          <cell r="F1980" t="str">
            <v>RES</v>
          </cell>
          <cell r="I1980" t="str">
            <v>Second Year</v>
          </cell>
        </row>
        <row r="1981">
          <cell r="B1981">
            <v>2014</v>
          </cell>
          <cell r="D1981">
            <v>27556.86</v>
          </cell>
          <cell r="F1981" t="str">
            <v>RES</v>
          </cell>
          <cell r="I1981" t="str">
            <v>Second Year</v>
          </cell>
        </row>
        <row r="1982">
          <cell r="B1982">
            <v>2014</v>
          </cell>
          <cell r="D1982">
            <v>16762.129999999997</v>
          </cell>
          <cell r="F1982" t="str">
            <v>RES</v>
          </cell>
          <cell r="I1982" t="str">
            <v>Second Year</v>
          </cell>
        </row>
        <row r="1983">
          <cell r="B1983">
            <v>2014</v>
          </cell>
          <cell r="D1983">
            <v>6349.9699999999993</v>
          </cell>
          <cell r="F1983" t="str">
            <v>RES</v>
          </cell>
          <cell r="I1983" t="str">
            <v>Second Year</v>
          </cell>
        </row>
        <row r="1984">
          <cell r="B1984">
            <v>2014</v>
          </cell>
          <cell r="D1984">
            <v>18099.97</v>
          </cell>
          <cell r="F1984" t="str">
            <v>RES</v>
          </cell>
          <cell r="I1984" t="str">
            <v>Second Year</v>
          </cell>
        </row>
        <row r="1985">
          <cell r="B1985">
            <v>2014</v>
          </cell>
          <cell r="D1985">
            <v>15252.423999999999</v>
          </cell>
          <cell r="F1985" t="str">
            <v>RES</v>
          </cell>
          <cell r="I1985" t="str">
            <v>Second Year</v>
          </cell>
        </row>
        <row r="1986">
          <cell r="B1986">
            <v>2014</v>
          </cell>
          <cell r="D1986">
            <v>116327.72</v>
          </cell>
          <cell r="F1986" t="str">
            <v>RES</v>
          </cell>
          <cell r="I1986" t="str">
            <v>Second Year</v>
          </cell>
        </row>
        <row r="1987">
          <cell r="B1987">
            <v>2014</v>
          </cell>
          <cell r="D1987">
            <v>70755.063999999998</v>
          </cell>
          <cell r="F1987" t="str">
            <v>RES</v>
          </cell>
          <cell r="I1987" t="str">
            <v>Second Year</v>
          </cell>
        </row>
        <row r="1988">
          <cell r="B1988">
            <v>2014</v>
          </cell>
          <cell r="D1988">
            <v>26800.743999999999</v>
          </cell>
          <cell r="F1988" t="str">
            <v>RES</v>
          </cell>
          <cell r="I1988" t="str">
            <v>Second Year</v>
          </cell>
        </row>
        <row r="1989">
          <cell r="B1989">
            <v>2014</v>
          </cell>
          <cell r="D1989">
            <v>76403.528000000006</v>
          </cell>
          <cell r="F1989" t="str">
            <v>RES</v>
          </cell>
          <cell r="I1989" t="str">
            <v>Second Year</v>
          </cell>
        </row>
        <row r="1990">
          <cell r="B1990">
            <v>2014</v>
          </cell>
          <cell r="D1990">
            <v>47185.046999999999</v>
          </cell>
          <cell r="F1990" t="str">
            <v>COMM</v>
          </cell>
          <cell r="I1990" t="str">
            <v>Second Year</v>
          </cell>
        </row>
        <row r="1991">
          <cell r="B1991">
            <v>2014</v>
          </cell>
          <cell r="D1991">
            <v>137443.215</v>
          </cell>
          <cell r="F1991" t="str">
            <v>COMM</v>
          </cell>
          <cell r="I1991" t="str">
            <v>Second Year</v>
          </cell>
        </row>
        <row r="1992">
          <cell r="B1992">
            <v>2014</v>
          </cell>
          <cell r="D1992">
            <v>83598.332999999999</v>
          </cell>
          <cell r="F1992" t="str">
            <v>COMM</v>
          </cell>
          <cell r="I1992" t="str">
            <v>Second Year</v>
          </cell>
        </row>
        <row r="1993">
          <cell r="B1993">
            <v>2014</v>
          </cell>
          <cell r="D1993">
            <v>31665.543000000001</v>
          </cell>
          <cell r="F1993" t="str">
            <v>COMM</v>
          </cell>
          <cell r="I1993" t="str">
            <v>Second Year</v>
          </cell>
        </row>
        <row r="1994">
          <cell r="B1994">
            <v>2014</v>
          </cell>
          <cell r="D1994">
            <v>90272.091</v>
          </cell>
          <cell r="F1994" t="str">
            <v>COMM</v>
          </cell>
          <cell r="I1994" t="str">
            <v>Second Year</v>
          </cell>
        </row>
        <row r="1995">
          <cell r="B1995">
            <v>2014</v>
          </cell>
          <cell r="D1995">
            <v>8347.107</v>
          </cell>
          <cell r="F1995" t="str">
            <v>COMM</v>
          </cell>
          <cell r="I1995" t="str">
            <v>Second Year</v>
          </cell>
        </row>
        <row r="1996">
          <cell r="B1996">
            <v>2014</v>
          </cell>
          <cell r="D1996">
            <v>24313.914999999997</v>
          </cell>
          <cell r="F1996" t="str">
            <v>COMM</v>
          </cell>
          <cell r="I1996" t="str">
            <v>Second Year</v>
          </cell>
        </row>
        <row r="1997">
          <cell r="B1997">
            <v>2014</v>
          </cell>
          <cell r="D1997">
            <v>14788.672999999999</v>
          </cell>
          <cell r="F1997" t="str">
            <v>COMM</v>
          </cell>
          <cell r="I1997" t="str">
            <v>Second Year</v>
          </cell>
        </row>
        <row r="1998">
          <cell r="B1998">
            <v>2014</v>
          </cell>
          <cell r="D1998">
            <v>5601.683</v>
          </cell>
          <cell r="F1998" t="str">
            <v>COMM</v>
          </cell>
          <cell r="I1998" t="str">
            <v>Second Year</v>
          </cell>
        </row>
        <row r="1999">
          <cell r="B1999">
            <v>2014</v>
          </cell>
          <cell r="D1999">
            <v>15969.270999999999</v>
          </cell>
          <cell r="F1999" t="str">
            <v>COMM</v>
          </cell>
          <cell r="I1999" t="str">
            <v>Second Year</v>
          </cell>
        </row>
        <row r="2000">
          <cell r="B2000">
            <v>2014</v>
          </cell>
          <cell r="D2000">
            <v>12701.07</v>
          </cell>
          <cell r="F2000" t="str">
            <v>RES</v>
          </cell>
          <cell r="I2000" t="str">
            <v>Second Year</v>
          </cell>
        </row>
        <row r="2001">
          <cell r="B2001">
            <v>2014</v>
          </cell>
          <cell r="D2001">
            <v>95853.31</v>
          </cell>
          <cell r="F2001" t="str">
            <v>RES</v>
          </cell>
          <cell r="I2001" t="str">
            <v>Second Year</v>
          </cell>
        </row>
        <row r="2002">
          <cell r="B2002">
            <v>2014</v>
          </cell>
          <cell r="D2002">
            <v>58301.29</v>
          </cell>
          <cell r="F2002" t="str">
            <v>RES</v>
          </cell>
          <cell r="I2002" t="str">
            <v>Second Year</v>
          </cell>
        </row>
        <row r="2003">
          <cell r="B2003">
            <v>2014</v>
          </cell>
          <cell r="D2003">
            <v>22083.96</v>
          </cell>
          <cell r="F2003" t="str">
            <v>RES</v>
          </cell>
          <cell r="I2003" t="str">
            <v>Second Year</v>
          </cell>
        </row>
        <row r="2004">
          <cell r="B2004">
            <v>2014</v>
          </cell>
          <cell r="D2004">
            <v>62956.56</v>
          </cell>
          <cell r="F2004" t="str">
            <v>RES</v>
          </cell>
          <cell r="I2004" t="str">
            <v>Second Year</v>
          </cell>
        </row>
        <row r="2005">
          <cell r="B2005">
            <v>2014</v>
          </cell>
          <cell r="D2005">
            <v>174137.59</v>
          </cell>
          <cell r="F2005" t="str">
            <v>RES</v>
          </cell>
          <cell r="I2005" t="str">
            <v>Second Year</v>
          </cell>
        </row>
        <row r="2006">
          <cell r="B2006">
            <v>2014</v>
          </cell>
          <cell r="D2006">
            <v>93161.93</v>
          </cell>
          <cell r="F2006" t="str">
            <v>RES</v>
          </cell>
          <cell r="I2006" t="str">
            <v>Second Year</v>
          </cell>
        </row>
        <row r="2007">
          <cell r="B2007">
            <v>2014</v>
          </cell>
          <cell r="D2007">
            <v>56664.770000000004</v>
          </cell>
          <cell r="F2007" t="str">
            <v>RES</v>
          </cell>
          <cell r="I2007" t="str">
            <v>Second Year</v>
          </cell>
        </row>
        <row r="2008">
          <cell r="B2008">
            <v>2014</v>
          </cell>
          <cell r="D2008">
            <v>21463.19</v>
          </cell>
          <cell r="F2008" t="str">
            <v>RES</v>
          </cell>
          <cell r="I2008" t="str">
            <v>Second Year</v>
          </cell>
        </row>
        <row r="2009">
          <cell r="B2009">
            <v>2014</v>
          </cell>
          <cell r="D2009">
            <v>61187.880000000005</v>
          </cell>
          <cell r="F2009" t="str">
            <v>RES</v>
          </cell>
          <cell r="I2009" t="str">
            <v>Second Year</v>
          </cell>
        </row>
        <row r="2010">
          <cell r="B2010">
            <v>2014</v>
          </cell>
          <cell r="D2010">
            <v>19880.96</v>
          </cell>
          <cell r="F2010" t="str">
            <v>RES</v>
          </cell>
          <cell r="I2010" t="str">
            <v>Second Year</v>
          </cell>
        </row>
        <row r="2011">
          <cell r="B2011">
            <v>2014</v>
          </cell>
          <cell r="D2011">
            <v>151628.80000000002</v>
          </cell>
          <cell r="F2011" t="str">
            <v>RES</v>
          </cell>
          <cell r="I2011" t="str">
            <v>Second Year</v>
          </cell>
        </row>
        <row r="2012">
          <cell r="B2012">
            <v>2014</v>
          </cell>
          <cell r="D2012">
            <v>92226.559999999998</v>
          </cell>
          <cell r="F2012" t="str">
            <v>RES</v>
          </cell>
          <cell r="I2012" t="str">
            <v>Second Year</v>
          </cell>
        </row>
        <row r="2013">
          <cell r="B2013">
            <v>2014</v>
          </cell>
          <cell r="D2013">
            <v>34933.760000000002</v>
          </cell>
          <cell r="F2013" t="str">
            <v>RES</v>
          </cell>
          <cell r="I2013" t="str">
            <v>Second Year</v>
          </cell>
        </row>
        <row r="2014">
          <cell r="B2014">
            <v>2014</v>
          </cell>
          <cell r="D2014">
            <v>99589.119999999995</v>
          </cell>
          <cell r="F2014" t="str">
            <v>RES</v>
          </cell>
          <cell r="I2014" t="str">
            <v>Second Year</v>
          </cell>
        </row>
        <row r="2015">
          <cell r="B2015">
            <v>2014</v>
          </cell>
          <cell r="D2015">
            <v>437257.04</v>
          </cell>
          <cell r="F2015" t="str">
            <v>RES</v>
          </cell>
          <cell r="I2015" t="str">
            <v>Second Year</v>
          </cell>
        </row>
        <row r="2016">
          <cell r="B2016">
            <v>2014</v>
          </cell>
          <cell r="D2016">
            <v>233928.88</v>
          </cell>
          <cell r="F2016" t="str">
            <v>RES</v>
          </cell>
          <cell r="I2016" t="str">
            <v>Second Year</v>
          </cell>
        </row>
        <row r="2017">
          <cell r="B2017">
            <v>2014</v>
          </cell>
          <cell r="D2017">
            <v>142284.69</v>
          </cell>
          <cell r="F2017" t="str">
            <v>RES</v>
          </cell>
          <cell r="I2017" t="str">
            <v>Second Year</v>
          </cell>
        </row>
        <row r="2018">
          <cell r="B2018">
            <v>2014</v>
          </cell>
          <cell r="D2018">
            <v>53894.879999999997</v>
          </cell>
          <cell r="F2018" t="str">
            <v>RES</v>
          </cell>
          <cell r="I2018" t="str">
            <v>Second Year</v>
          </cell>
        </row>
        <row r="2019">
          <cell r="B2019">
            <v>2014</v>
          </cell>
          <cell r="D2019">
            <v>153643.45000000001</v>
          </cell>
          <cell r="F2019" t="str">
            <v>RES</v>
          </cell>
          <cell r="I2019" t="str">
            <v>Second Year</v>
          </cell>
        </row>
        <row r="2020">
          <cell r="B2020">
            <v>2014</v>
          </cell>
          <cell r="D2020">
            <v>19033.599999999999</v>
          </cell>
          <cell r="F2020" t="str">
            <v>RES</v>
          </cell>
          <cell r="I2020" t="str">
            <v>Second Year</v>
          </cell>
        </row>
        <row r="2021">
          <cell r="B2021">
            <v>2014</v>
          </cell>
          <cell r="D2021">
            <v>145165.19</v>
          </cell>
          <cell r="F2021" t="str">
            <v>RES</v>
          </cell>
          <cell r="I2021" t="str">
            <v>Second Year</v>
          </cell>
        </row>
        <row r="2022">
          <cell r="B2022">
            <v>2014</v>
          </cell>
          <cell r="D2022">
            <v>88295.38</v>
          </cell>
          <cell r="F2022" t="str">
            <v>RES</v>
          </cell>
          <cell r="I2022" t="str">
            <v>Second Year</v>
          </cell>
        </row>
        <row r="2023">
          <cell r="B2023">
            <v>2014</v>
          </cell>
          <cell r="D2023">
            <v>33444.239999999998</v>
          </cell>
          <cell r="F2023" t="str">
            <v>RES</v>
          </cell>
          <cell r="I2023" t="str">
            <v>Second Year</v>
          </cell>
        </row>
        <row r="2024">
          <cell r="B2024">
            <v>2014</v>
          </cell>
          <cell r="D2024">
            <v>95343.8</v>
          </cell>
          <cell r="F2024" t="str">
            <v>RES</v>
          </cell>
          <cell r="I2024" t="str">
            <v>Second Year</v>
          </cell>
        </row>
        <row r="2025">
          <cell r="B2025">
            <v>2014</v>
          </cell>
          <cell r="D2025">
            <v>429839.34</v>
          </cell>
          <cell r="F2025" t="str">
            <v>RES</v>
          </cell>
          <cell r="I2025" t="str">
            <v>Second Year</v>
          </cell>
        </row>
        <row r="2026">
          <cell r="B2026">
            <v>2014</v>
          </cell>
          <cell r="D2026">
            <v>229960.47</v>
          </cell>
          <cell r="F2026" t="str">
            <v>RES</v>
          </cell>
          <cell r="I2026" t="str">
            <v>Second Year</v>
          </cell>
        </row>
        <row r="2027">
          <cell r="B2027">
            <v>2014</v>
          </cell>
          <cell r="D2027">
            <v>139870.95000000001</v>
          </cell>
          <cell r="F2027" t="str">
            <v>RES</v>
          </cell>
          <cell r="I2027" t="str">
            <v>Second Year</v>
          </cell>
        </row>
        <row r="2028">
          <cell r="B2028">
            <v>2014</v>
          </cell>
          <cell r="D2028">
            <v>52980.6</v>
          </cell>
          <cell r="F2028" t="str">
            <v>RES</v>
          </cell>
          <cell r="I2028" t="str">
            <v>Second Year</v>
          </cell>
        </row>
        <row r="2029">
          <cell r="B2029">
            <v>2014</v>
          </cell>
          <cell r="D2029">
            <v>151037.01</v>
          </cell>
          <cell r="F2029" t="str">
            <v>RES</v>
          </cell>
          <cell r="I2029" t="str">
            <v>Second Year</v>
          </cell>
        </row>
        <row r="2030">
          <cell r="B2030">
            <v>2014</v>
          </cell>
          <cell r="D2030">
            <v>580518.37</v>
          </cell>
          <cell r="F2030" t="str">
            <v>RES</v>
          </cell>
          <cell r="I2030" t="str">
            <v>Second Year</v>
          </cell>
        </row>
        <row r="2031">
          <cell r="B2031">
            <v>2014</v>
          </cell>
          <cell r="D2031">
            <v>310572.51</v>
          </cell>
          <cell r="F2031" t="str">
            <v>RES</v>
          </cell>
          <cell r="I2031" t="str">
            <v>Second Year</v>
          </cell>
        </row>
        <row r="2032">
          <cell r="B2032">
            <v>2014</v>
          </cell>
          <cell r="D2032">
            <v>188902.33</v>
          </cell>
          <cell r="F2032" t="str">
            <v>RES</v>
          </cell>
          <cell r="I2032" t="str">
            <v>Second Year</v>
          </cell>
        </row>
        <row r="2033">
          <cell r="B2033">
            <v>2014</v>
          </cell>
          <cell r="D2033">
            <v>71552.800000000003</v>
          </cell>
          <cell r="F2033" t="str">
            <v>RES</v>
          </cell>
          <cell r="I2033" t="str">
            <v>Second Year</v>
          </cell>
        </row>
        <row r="2034">
          <cell r="B2034">
            <v>2014</v>
          </cell>
          <cell r="D2034">
            <v>203982.64</v>
          </cell>
          <cell r="F2034" t="str">
            <v>RES</v>
          </cell>
          <cell r="I2034" t="str">
            <v>Second Year</v>
          </cell>
        </row>
        <row r="2035">
          <cell r="B2035">
            <v>2014</v>
          </cell>
          <cell r="D2035">
            <v>9893.8799999999992</v>
          </cell>
          <cell r="F2035" t="str">
            <v>RES</v>
          </cell>
          <cell r="I2035" t="str">
            <v>Second Year</v>
          </cell>
        </row>
        <row r="2036">
          <cell r="B2036">
            <v>2014</v>
          </cell>
          <cell r="D2036">
            <v>75459.02</v>
          </cell>
          <cell r="F2036" t="str">
            <v>RES</v>
          </cell>
          <cell r="I2036" t="str">
            <v>Second Year</v>
          </cell>
        </row>
        <row r="2037">
          <cell r="B2037">
            <v>2014</v>
          </cell>
          <cell r="D2037">
            <v>45897.120000000003</v>
          </cell>
          <cell r="F2037" t="str">
            <v>RES</v>
          </cell>
          <cell r="I2037" t="str">
            <v>Second Year</v>
          </cell>
        </row>
        <row r="2038">
          <cell r="B2038">
            <v>2014</v>
          </cell>
          <cell r="D2038">
            <v>17385</v>
          </cell>
          <cell r="F2038" t="str">
            <v>RES</v>
          </cell>
          <cell r="I2038" t="str">
            <v>Second Year</v>
          </cell>
        </row>
        <row r="2039">
          <cell r="B2039">
            <v>2014</v>
          </cell>
          <cell r="D2039">
            <v>49561.15</v>
          </cell>
          <cell r="F2039" t="str">
            <v>RES</v>
          </cell>
          <cell r="I2039" t="str">
            <v>Second Year</v>
          </cell>
        </row>
        <row r="2040">
          <cell r="B2040">
            <v>2014</v>
          </cell>
          <cell r="D2040">
            <v>12325.89</v>
          </cell>
          <cell r="F2040" t="str">
            <v>RES</v>
          </cell>
          <cell r="I2040" t="str">
            <v>Second Year</v>
          </cell>
        </row>
        <row r="2041">
          <cell r="B2041">
            <v>2014</v>
          </cell>
          <cell r="D2041">
            <v>94008.86</v>
          </cell>
          <cell r="F2041" t="str">
            <v>RES</v>
          </cell>
          <cell r="I2041" t="str">
            <v>Second Year</v>
          </cell>
        </row>
        <row r="2042">
          <cell r="B2042">
            <v>2014</v>
          </cell>
          <cell r="D2042">
            <v>57179.9</v>
          </cell>
          <cell r="F2042" t="str">
            <v>RES</v>
          </cell>
          <cell r="I2042" t="str">
            <v>Second Year</v>
          </cell>
        </row>
        <row r="2043">
          <cell r="B2043">
            <v>2014</v>
          </cell>
          <cell r="D2043">
            <v>21659.27</v>
          </cell>
          <cell r="F2043" t="str">
            <v>RES</v>
          </cell>
          <cell r="I2043" t="str">
            <v>Second Year</v>
          </cell>
        </row>
        <row r="2044">
          <cell r="B2044">
            <v>2014</v>
          </cell>
          <cell r="D2044">
            <v>61745.03</v>
          </cell>
          <cell r="F2044" t="str">
            <v>RES</v>
          </cell>
          <cell r="I2044" t="str">
            <v>Second Year</v>
          </cell>
        </row>
        <row r="2045">
          <cell r="B2045">
            <v>2014</v>
          </cell>
          <cell r="D2045">
            <v>5320.9440000000004</v>
          </cell>
          <cell r="F2045" t="str">
            <v>COMM</v>
          </cell>
          <cell r="I2045" t="str">
            <v>Second Year</v>
          </cell>
        </row>
        <row r="2046">
          <cell r="B2046">
            <v>2014</v>
          </cell>
          <cell r="D2046">
            <v>40157.94</v>
          </cell>
          <cell r="F2046" t="str">
            <v>COMM</v>
          </cell>
          <cell r="I2046" t="str">
            <v>Second Year</v>
          </cell>
        </row>
        <row r="2047">
          <cell r="B2047">
            <v>2014</v>
          </cell>
          <cell r="D2047">
            <v>24425.628000000001</v>
          </cell>
          <cell r="F2047" t="str">
            <v>COMM</v>
          </cell>
          <cell r="I2047" t="str">
            <v>Second Year</v>
          </cell>
        </row>
        <row r="2048">
          <cell r="B2048">
            <v>2014</v>
          </cell>
          <cell r="D2048">
            <v>9251.9880000000012</v>
          </cell>
          <cell r="F2048" t="str">
            <v>COMM</v>
          </cell>
          <cell r="I2048" t="str">
            <v>Second Year</v>
          </cell>
        </row>
        <row r="2049">
          <cell r="B2049">
            <v>2014</v>
          </cell>
          <cell r="D2049">
            <v>26375.556</v>
          </cell>
          <cell r="F2049" t="str">
            <v>COMM</v>
          </cell>
          <cell r="I2049" t="str">
            <v>Second Year</v>
          </cell>
        </row>
        <row r="2050">
          <cell r="B2050">
            <v>2014</v>
          </cell>
          <cell r="D2050">
            <v>114887.1</v>
          </cell>
          <cell r="F2050" t="str">
            <v>RES</v>
          </cell>
          <cell r="I2050" t="str">
            <v>Second Year</v>
          </cell>
        </row>
        <row r="2051">
          <cell r="B2051">
            <v>2014</v>
          </cell>
          <cell r="D2051">
            <v>334649.5</v>
          </cell>
          <cell r="F2051" t="str">
            <v>RES</v>
          </cell>
          <cell r="I2051" t="str">
            <v>Second Year</v>
          </cell>
        </row>
        <row r="2052">
          <cell r="B2052">
            <v>2014</v>
          </cell>
          <cell r="D2052">
            <v>203546.9</v>
          </cell>
          <cell r="F2052" t="str">
            <v>RES</v>
          </cell>
          <cell r="I2052" t="str">
            <v>Second Year</v>
          </cell>
        </row>
        <row r="2053">
          <cell r="B2053">
            <v>2014</v>
          </cell>
          <cell r="D2053">
            <v>77099.899999999994</v>
          </cell>
          <cell r="F2053" t="str">
            <v>RES</v>
          </cell>
          <cell r="I2053" t="str">
            <v>Second Year</v>
          </cell>
        </row>
        <row r="2054">
          <cell r="B2054">
            <v>2014</v>
          </cell>
          <cell r="D2054">
            <v>219796.3</v>
          </cell>
          <cell r="F2054" t="str">
            <v>RES</v>
          </cell>
          <cell r="I2054" t="str">
            <v>Second Year</v>
          </cell>
        </row>
        <row r="2055">
          <cell r="B2055">
            <v>2014</v>
          </cell>
          <cell r="D2055">
            <v>27522.94</v>
          </cell>
          <cell r="F2055" t="str">
            <v>RES</v>
          </cell>
          <cell r="I2055" t="str">
            <v>Second Year</v>
          </cell>
        </row>
        <row r="2056">
          <cell r="B2056">
            <v>2014</v>
          </cell>
          <cell r="D2056">
            <v>207719.61</v>
          </cell>
          <cell r="F2056" t="str">
            <v>RES</v>
          </cell>
          <cell r="I2056" t="str">
            <v>Second Year</v>
          </cell>
        </row>
        <row r="2057">
          <cell r="B2057">
            <v>2014</v>
          </cell>
          <cell r="D2057">
            <v>126343.18</v>
          </cell>
          <cell r="F2057" t="str">
            <v>RES</v>
          </cell>
          <cell r="I2057" t="str">
            <v>Second Year</v>
          </cell>
        </row>
        <row r="2058">
          <cell r="B2058">
            <v>2014</v>
          </cell>
          <cell r="D2058">
            <v>47856.52</v>
          </cell>
          <cell r="F2058" t="str">
            <v>RES</v>
          </cell>
          <cell r="I2058" t="str">
            <v>Second Year</v>
          </cell>
        </row>
        <row r="2059">
          <cell r="B2059">
            <v>2014</v>
          </cell>
          <cell r="D2059">
            <v>136429.32</v>
          </cell>
          <cell r="F2059" t="str">
            <v>RES</v>
          </cell>
          <cell r="I2059" t="str">
            <v>Second Year</v>
          </cell>
        </row>
        <row r="2060">
          <cell r="B2060">
            <v>2014</v>
          </cell>
          <cell r="D2060">
            <v>36387.589999999997</v>
          </cell>
          <cell r="F2060" t="str">
            <v>RES</v>
          </cell>
          <cell r="I2060" t="str">
            <v>Second Year</v>
          </cell>
        </row>
        <row r="2061">
          <cell r="B2061">
            <v>2014</v>
          </cell>
          <cell r="D2061">
            <v>277522.17</v>
          </cell>
          <cell r="F2061" t="str">
            <v>RES</v>
          </cell>
          <cell r="I2061" t="str">
            <v>Second Year</v>
          </cell>
        </row>
        <row r="2062">
          <cell r="B2062">
            <v>2014</v>
          </cell>
          <cell r="D2062">
            <v>168799.82</v>
          </cell>
          <cell r="F2062" t="str">
            <v>RES</v>
          </cell>
          <cell r="I2062" t="str">
            <v>Second Year</v>
          </cell>
        </row>
        <row r="2063">
          <cell r="B2063">
            <v>2014</v>
          </cell>
          <cell r="D2063">
            <v>63938.33</v>
          </cell>
          <cell r="F2063" t="str">
            <v>RES</v>
          </cell>
          <cell r="I2063" t="str">
            <v>Second Year</v>
          </cell>
        </row>
        <row r="2064">
          <cell r="B2064">
            <v>2014</v>
          </cell>
          <cell r="D2064">
            <v>182275.32</v>
          </cell>
          <cell r="F2064" t="str">
            <v>RES</v>
          </cell>
          <cell r="I2064" t="str">
            <v>Second Year</v>
          </cell>
        </row>
        <row r="2065">
          <cell r="B2065">
            <v>2014</v>
          </cell>
          <cell r="D2065">
            <v>147430.09</v>
          </cell>
          <cell r="F2065" t="str">
            <v>RES</v>
          </cell>
          <cell r="I2065" t="str">
            <v>Second Year</v>
          </cell>
        </row>
        <row r="2066">
          <cell r="B2066">
            <v>2014</v>
          </cell>
          <cell r="D2066">
            <v>429441.36</v>
          </cell>
          <cell r="F2066" t="str">
            <v>RES</v>
          </cell>
          <cell r="I2066" t="str">
            <v>Second Year</v>
          </cell>
        </row>
        <row r="2067">
          <cell r="B2067">
            <v>2014</v>
          </cell>
          <cell r="D2067">
            <v>261202.43</v>
          </cell>
          <cell r="F2067" t="str">
            <v>RES</v>
          </cell>
          <cell r="I2067" t="str">
            <v>Second Year</v>
          </cell>
        </row>
        <row r="2068">
          <cell r="B2068">
            <v>2014</v>
          </cell>
          <cell r="D2068">
            <v>98939.27</v>
          </cell>
          <cell r="F2068" t="str">
            <v>RES</v>
          </cell>
          <cell r="I2068" t="str">
            <v>Second Year</v>
          </cell>
        </row>
        <row r="2069">
          <cell r="B2069">
            <v>2014</v>
          </cell>
          <cell r="D2069">
            <v>282055.07</v>
          </cell>
          <cell r="F2069" t="str">
            <v>RES</v>
          </cell>
          <cell r="I2069" t="str">
            <v>Second Year</v>
          </cell>
        </row>
        <row r="2070">
          <cell r="B2070">
            <v>2014</v>
          </cell>
          <cell r="D2070">
            <v>150705.44</v>
          </cell>
          <cell r="F2070" t="str">
            <v>RES</v>
          </cell>
          <cell r="I2070" t="str">
            <v>Second Year</v>
          </cell>
        </row>
        <row r="2071">
          <cell r="B2071">
            <v>2014</v>
          </cell>
          <cell r="D2071">
            <v>438983.14</v>
          </cell>
          <cell r="F2071" t="str">
            <v>RES</v>
          </cell>
          <cell r="I2071" t="str">
            <v>Second Year</v>
          </cell>
        </row>
        <row r="2072">
          <cell r="B2072">
            <v>2014</v>
          </cell>
          <cell r="D2072">
            <v>267006.7</v>
          </cell>
          <cell r="F2072" t="str">
            <v>RES</v>
          </cell>
          <cell r="I2072" t="str">
            <v>Second Year</v>
          </cell>
        </row>
        <row r="2073">
          <cell r="B2073">
            <v>2014</v>
          </cell>
          <cell r="D2073">
            <v>101137.33</v>
          </cell>
          <cell r="F2073" t="str">
            <v>RES</v>
          </cell>
          <cell r="I2073" t="str">
            <v>Second Year</v>
          </cell>
        </row>
        <row r="2074">
          <cell r="B2074">
            <v>2014</v>
          </cell>
          <cell r="D2074">
            <v>288322.17</v>
          </cell>
          <cell r="F2074" t="str">
            <v>RES</v>
          </cell>
          <cell r="I2074" t="str">
            <v>Second Year</v>
          </cell>
        </row>
        <row r="2075">
          <cell r="B2075">
            <v>2014</v>
          </cell>
          <cell r="D2075">
            <v>41949.04</v>
          </cell>
          <cell r="F2075" t="str">
            <v>RES</v>
          </cell>
          <cell r="I2075" t="str">
            <v>Second Year</v>
          </cell>
        </row>
        <row r="2076">
          <cell r="B2076">
            <v>2014</v>
          </cell>
          <cell r="D2076">
            <v>122191.49</v>
          </cell>
          <cell r="F2076" t="str">
            <v>RES</v>
          </cell>
          <cell r="I2076" t="str">
            <v>Second Year</v>
          </cell>
        </row>
        <row r="2077">
          <cell r="B2077">
            <v>2014</v>
          </cell>
          <cell r="D2077">
            <v>74321.64</v>
          </cell>
          <cell r="F2077" t="str">
            <v>RES</v>
          </cell>
          <cell r="I2077" t="str">
            <v>Second Year</v>
          </cell>
        </row>
        <row r="2078">
          <cell r="B2078">
            <v>2014</v>
          </cell>
          <cell r="D2078">
            <v>28151.7</v>
          </cell>
          <cell r="F2078" t="str">
            <v>RES</v>
          </cell>
          <cell r="I2078" t="str">
            <v>Second Year</v>
          </cell>
        </row>
        <row r="2079">
          <cell r="B2079">
            <v>2014</v>
          </cell>
          <cell r="D2079">
            <v>80254.820000000007</v>
          </cell>
          <cell r="F2079" t="str">
            <v>RES</v>
          </cell>
          <cell r="I2079" t="str">
            <v>Second Year</v>
          </cell>
        </row>
        <row r="2080">
          <cell r="B2080">
            <v>2014</v>
          </cell>
          <cell r="D2080">
            <v>48669.428999999996</v>
          </cell>
          <cell r="F2080" t="str">
            <v>RES</v>
          </cell>
          <cell r="I2080" t="str">
            <v>Second Year</v>
          </cell>
        </row>
        <row r="2081">
          <cell r="B2081">
            <v>2014</v>
          </cell>
          <cell r="D2081">
            <v>141767.005</v>
          </cell>
          <cell r="F2081" t="str">
            <v>RES</v>
          </cell>
          <cell r="I2081" t="str">
            <v>Second Year</v>
          </cell>
        </row>
        <row r="2082">
          <cell r="B2082">
            <v>2014</v>
          </cell>
          <cell r="D2082">
            <v>86228.231</v>
          </cell>
          <cell r="F2082" t="str">
            <v>RES</v>
          </cell>
          <cell r="I2082" t="str">
            <v>Second Year</v>
          </cell>
        </row>
        <row r="2083">
          <cell r="B2083">
            <v>2014</v>
          </cell>
          <cell r="D2083">
            <v>32661.701000000001</v>
          </cell>
          <cell r="F2083" t="str">
            <v>RES</v>
          </cell>
          <cell r="I2083" t="str">
            <v>Second Year</v>
          </cell>
        </row>
        <row r="2084">
          <cell r="B2084">
            <v>2014</v>
          </cell>
          <cell r="D2084">
            <v>93111.937000000005</v>
          </cell>
          <cell r="F2084" t="str">
            <v>RES</v>
          </cell>
          <cell r="I2084" t="str">
            <v>Second Year</v>
          </cell>
        </row>
        <row r="2085">
          <cell r="B2085">
            <v>2014</v>
          </cell>
          <cell r="D2085">
            <v>7604.7119999999995</v>
          </cell>
          <cell r="F2085" t="str">
            <v>COMM</v>
          </cell>
          <cell r="I2085" t="str">
            <v>Second Year</v>
          </cell>
        </row>
        <row r="2086">
          <cell r="B2086">
            <v>2014</v>
          </cell>
          <cell r="D2086">
            <v>57393.869999999995</v>
          </cell>
          <cell r="F2086" t="str">
            <v>COMM</v>
          </cell>
          <cell r="I2086" t="str">
            <v>Second Year</v>
          </cell>
        </row>
        <row r="2087">
          <cell r="B2087">
            <v>2014</v>
          </cell>
          <cell r="D2087">
            <v>34909.193999999996</v>
          </cell>
          <cell r="F2087" t="str">
            <v>COMM</v>
          </cell>
          <cell r="I2087" t="str">
            <v>Second Year</v>
          </cell>
        </row>
        <row r="2088">
          <cell r="B2088">
            <v>2014</v>
          </cell>
          <cell r="D2088">
            <v>13222.974</v>
          </cell>
          <cell r="F2088" t="str">
            <v>COMM</v>
          </cell>
          <cell r="I2088" t="str">
            <v>Second Year</v>
          </cell>
        </row>
        <row r="2089">
          <cell r="B2089">
            <v>2014</v>
          </cell>
          <cell r="D2089">
            <v>37696.038</v>
          </cell>
          <cell r="F2089" t="str">
            <v>COMM</v>
          </cell>
          <cell r="I2089" t="str">
            <v>Second Year</v>
          </cell>
        </row>
        <row r="2090">
          <cell r="B2090">
            <v>2014</v>
          </cell>
          <cell r="D2090">
            <v>117083.17200000001</v>
          </cell>
          <cell r="F2090" t="str">
            <v>RES</v>
          </cell>
          <cell r="I2090" t="str">
            <v>Second Year</v>
          </cell>
        </row>
        <row r="2091">
          <cell r="B2091">
            <v>2014</v>
          </cell>
          <cell r="D2091">
            <v>341046.34</v>
          </cell>
          <cell r="F2091" t="str">
            <v>RES</v>
          </cell>
          <cell r="I2091" t="str">
            <v>Second Year</v>
          </cell>
        </row>
        <row r="2092">
          <cell r="B2092">
            <v>2014</v>
          </cell>
          <cell r="D2092">
            <v>207437.70800000001</v>
          </cell>
          <cell r="F2092" t="str">
            <v>RES</v>
          </cell>
          <cell r="I2092" t="str">
            <v>Second Year</v>
          </cell>
        </row>
        <row r="2093">
          <cell r="B2093">
            <v>2014</v>
          </cell>
          <cell r="D2093">
            <v>78573.668000000005</v>
          </cell>
          <cell r="F2093" t="str">
            <v>RES</v>
          </cell>
          <cell r="I2093" t="str">
            <v>Second Year</v>
          </cell>
        </row>
        <row r="2094">
          <cell r="B2094">
            <v>2014</v>
          </cell>
          <cell r="D2094">
            <v>223997.71599999999</v>
          </cell>
          <cell r="F2094" t="str">
            <v>RES</v>
          </cell>
          <cell r="I2094" t="str">
            <v>Second Year</v>
          </cell>
        </row>
        <row r="2095">
          <cell r="B2095">
            <v>2014</v>
          </cell>
          <cell r="D2095">
            <v>7389.35</v>
          </cell>
          <cell r="F2095" t="str">
            <v>RES</v>
          </cell>
          <cell r="I2095" t="str">
            <v>Second Year</v>
          </cell>
        </row>
        <row r="2096">
          <cell r="B2096">
            <v>2014</v>
          </cell>
          <cell r="D2096">
            <v>56357.34</v>
          </cell>
          <cell r="F2096" t="str">
            <v>RES</v>
          </cell>
          <cell r="I2096" t="str">
            <v>Second Year</v>
          </cell>
        </row>
        <row r="2097">
          <cell r="B2097">
            <v>2014</v>
          </cell>
          <cell r="D2097">
            <v>34278.74</v>
          </cell>
          <cell r="F2097" t="str">
            <v>RES</v>
          </cell>
          <cell r="I2097" t="str">
            <v>Second Year</v>
          </cell>
        </row>
        <row r="2098">
          <cell r="B2098">
            <v>2014</v>
          </cell>
          <cell r="D2098">
            <v>12984.17</v>
          </cell>
          <cell r="F2098" t="str">
            <v>RES</v>
          </cell>
          <cell r="I2098" t="str">
            <v>Second Year</v>
          </cell>
        </row>
        <row r="2099">
          <cell r="B2099">
            <v>2014</v>
          </cell>
          <cell r="D2099">
            <v>37015.25</v>
          </cell>
          <cell r="F2099" t="str">
            <v>RES</v>
          </cell>
          <cell r="I2099" t="str">
            <v>Second Year</v>
          </cell>
        </row>
        <row r="2100">
          <cell r="B2100">
            <v>2014</v>
          </cell>
          <cell r="D2100">
            <v>10241.64</v>
          </cell>
          <cell r="F2100" t="str">
            <v>RES</v>
          </cell>
          <cell r="I2100" t="str">
            <v>Second Year</v>
          </cell>
        </row>
        <row r="2101">
          <cell r="B2101">
            <v>2014</v>
          </cell>
          <cell r="D2101">
            <v>77295.149999999994</v>
          </cell>
          <cell r="F2101" t="str">
            <v>RES</v>
          </cell>
          <cell r="I2101" t="str">
            <v>Second Year</v>
          </cell>
        </row>
        <row r="2102">
          <cell r="B2102">
            <v>2014</v>
          </cell>
          <cell r="D2102">
            <v>47013.93</v>
          </cell>
          <cell r="F2102" t="str">
            <v>RES</v>
          </cell>
          <cell r="I2102" t="str">
            <v>Second Year</v>
          </cell>
        </row>
        <row r="2103">
          <cell r="B2103">
            <v>2014</v>
          </cell>
          <cell r="D2103">
            <v>17808.03</v>
          </cell>
          <cell r="F2103" t="str">
            <v>RES</v>
          </cell>
          <cell r="I2103" t="str">
            <v>Second Year</v>
          </cell>
        </row>
        <row r="2104">
          <cell r="B2104">
            <v>2014</v>
          </cell>
          <cell r="D2104">
            <v>50767.11</v>
          </cell>
          <cell r="F2104" t="str">
            <v>RES</v>
          </cell>
          <cell r="I2104" t="str">
            <v>Second Year</v>
          </cell>
        </row>
        <row r="2105">
          <cell r="B2105">
            <v>2014</v>
          </cell>
          <cell r="D2105">
            <v>0</v>
          </cell>
          <cell r="F2105" t="str">
            <v>MF</v>
          </cell>
          <cell r="I2105" t="str">
            <v>Second Year</v>
          </cell>
        </row>
        <row r="2106">
          <cell r="B2106">
            <v>2014</v>
          </cell>
          <cell r="D2106">
            <v>0</v>
          </cell>
          <cell r="F2106" t="str">
            <v>MF</v>
          </cell>
          <cell r="I2106" t="str">
            <v>Second Year</v>
          </cell>
        </row>
        <row r="2107">
          <cell r="B2107">
            <v>2014</v>
          </cell>
          <cell r="D2107">
            <v>0</v>
          </cell>
          <cell r="F2107" t="str">
            <v>MF</v>
          </cell>
          <cell r="I2107" t="str">
            <v>Second Year</v>
          </cell>
        </row>
        <row r="2108">
          <cell r="B2108">
            <v>2014</v>
          </cell>
          <cell r="D2108">
            <v>0</v>
          </cell>
          <cell r="F2108" t="str">
            <v>MF</v>
          </cell>
          <cell r="I2108" t="str">
            <v>Second Year</v>
          </cell>
        </row>
        <row r="2109">
          <cell r="B2109">
            <v>2014</v>
          </cell>
          <cell r="D2109">
            <v>0</v>
          </cell>
          <cell r="F2109" t="str">
            <v>MF</v>
          </cell>
          <cell r="I2109" t="str">
            <v>Second Year</v>
          </cell>
        </row>
        <row r="2110">
          <cell r="B2110">
            <v>2014</v>
          </cell>
          <cell r="D2110">
            <v>7191.32</v>
          </cell>
          <cell r="F2110" t="str">
            <v>RES</v>
          </cell>
          <cell r="I2110" t="str">
            <v>Second Year</v>
          </cell>
        </row>
        <row r="2111">
          <cell r="B2111">
            <v>2014</v>
          </cell>
          <cell r="D2111">
            <v>54846.98</v>
          </cell>
          <cell r="F2111" t="str">
            <v>RES</v>
          </cell>
          <cell r="I2111" t="str">
            <v>Second Year</v>
          </cell>
        </row>
        <row r="2112">
          <cell r="B2112">
            <v>2014</v>
          </cell>
          <cell r="D2112">
            <v>33360.080000000002</v>
          </cell>
          <cell r="F2112" t="str">
            <v>RES</v>
          </cell>
          <cell r="I2112" t="str">
            <v>Second Year</v>
          </cell>
        </row>
        <row r="2113">
          <cell r="B2113">
            <v>2014</v>
          </cell>
          <cell r="D2113">
            <v>12636.2</v>
          </cell>
          <cell r="F2113" t="str">
            <v>RES</v>
          </cell>
          <cell r="I2113" t="str">
            <v>Second Year</v>
          </cell>
        </row>
        <row r="2114">
          <cell r="B2114">
            <v>2014</v>
          </cell>
          <cell r="D2114">
            <v>36023.25</v>
          </cell>
          <cell r="F2114" t="str">
            <v>RES</v>
          </cell>
          <cell r="I2114" t="str">
            <v>Second Year</v>
          </cell>
        </row>
        <row r="2115">
          <cell r="B2115">
            <v>2014</v>
          </cell>
          <cell r="D2115">
            <v>276724.64</v>
          </cell>
          <cell r="F2115" t="str">
            <v>RES</v>
          </cell>
          <cell r="I2115" t="str">
            <v>Second Year</v>
          </cell>
        </row>
        <row r="2116">
          <cell r="B2116">
            <v>2014</v>
          </cell>
          <cell r="D2116">
            <v>148045.38</v>
          </cell>
          <cell r="F2116" t="str">
            <v>RES</v>
          </cell>
          <cell r="I2116" t="str">
            <v>Second Year</v>
          </cell>
        </row>
        <row r="2117">
          <cell r="B2117">
            <v>2014</v>
          </cell>
          <cell r="D2117">
            <v>90046.99</v>
          </cell>
          <cell r="F2117" t="str">
            <v>RES</v>
          </cell>
          <cell r="I2117" t="str">
            <v>Second Year</v>
          </cell>
        </row>
        <row r="2118">
          <cell r="B2118">
            <v>2014</v>
          </cell>
          <cell r="D2118">
            <v>34108.18</v>
          </cell>
          <cell r="F2118" t="str">
            <v>RES</v>
          </cell>
          <cell r="I2118" t="str">
            <v>Second Year</v>
          </cell>
        </row>
        <row r="2119">
          <cell r="B2119">
            <v>2014</v>
          </cell>
          <cell r="D2119">
            <v>97235.55</v>
          </cell>
          <cell r="F2119" t="str">
            <v>RES</v>
          </cell>
          <cell r="I2119" t="str">
            <v>Second Year</v>
          </cell>
        </row>
        <row r="2120">
          <cell r="B2120">
            <v>2014</v>
          </cell>
          <cell r="D2120">
            <v>68484.91</v>
          </cell>
          <cell r="F2120" t="str">
            <v>RES</v>
          </cell>
          <cell r="I2120" t="str">
            <v>Second Year</v>
          </cell>
        </row>
        <row r="2121">
          <cell r="B2121">
            <v>2014</v>
          </cell>
          <cell r="D2121">
            <v>199486.64</v>
          </cell>
          <cell r="F2121" t="str">
            <v>RES</v>
          </cell>
          <cell r="I2121" t="str">
            <v>Second Year</v>
          </cell>
        </row>
        <row r="2122">
          <cell r="B2122">
            <v>2014</v>
          </cell>
          <cell r="D2122">
            <v>121335.57</v>
          </cell>
          <cell r="F2122" t="str">
            <v>RES</v>
          </cell>
          <cell r="I2122" t="str">
            <v>Second Year</v>
          </cell>
        </row>
        <row r="2123">
          <cell r="B2123">
            <v>2014</v>
          </cell>
          <cell r="D2123">
            <v>45959.73</v>
          </cell>
          <cell r="F2123" t="str">
            <v>RES</v>
          </cell>
          <cell r="I2123" t="str">
            <v>Second Year</v>
          </cell>
        </row>
        <row r="2124">
          <cell r="B2124">
            <v>2014</v>
          </cell>
          <cell r="D2124">
            <v>131021.93</v>
          </cell>
          <cell r="F2124" t="str">
            <v>RES</v>
          </cell>
          <cell r="I2124" t="str">
            <v>Second Year</v>
          </cell>
        </row>
        <row r="2125">
          <cell r="B2125">
            <v>2014</v>
          </cell>
          <cell r="D2125">
            <v>2419.7460000000001</v>
          </cell>
          <cell r="F2125" t="str">
            <v>RES</v>
          </cell>
          <cell r="I2125" t="str">
            <v>Second Year</v>
          </cell>
        </row>
        <row r="2126">
          <cell r="B2126">
            <v>2014</v>
          </cell>
          <cell r="D2126">
            <v>7048.37</v>
          </cell>
          <cell r="F2126" t="str">
            <v>RES</v>
          </cell>
          <cell r="I2126" t="str">
            <v>Second Year</v>
          </cell>
        </row>
        <row r="2127">
          <cell r="B2127">
            <v>2014</v>
          </cell>
          <cell r="D2127">
            <v>4287.0940000000001</v>
          </cell>
          <cell r="F2127" t="str">
            <v>RES</v>
          </cell>
          <cell r="I2127" t="str">
            <v>Second Year</v>
          </cell>
        </row>
        <row r="2128">
          <cell r="B2128">
            <v>2014</v>
          </cell>
          <cell r="D2128">
            <v>1623.874</v>
          </cell>
          <cell r="F2128" t="str">
            <v>RES</v>
          </cell>
          <cell r="I2128" t="str">
            <v>Second Year</v>
          </cell>
        </row>
        <row r="2129">
          <cell r="B2129">
            <v>2014</v>
          </cell>
          <cell r="D2129">
            <v>4629.3379999999997</v>
          </cell>
          <cell r="F2129" t="str">
            <v>RES</v>
          </cell>
          <cell r="I2129" t="str">
            <v>Second Year</v>
          </cell>
        </row>
        <row r="2130">
          <cell r="B2130">
            <v>2014</v>
          </cell>
          <cell r="D2130">
            <v>90428.58</v>
          </cell>
          <cell r="F2130" t="str">
            <v>COMM</v>
          </cell>
          <cell r="I2130" t="str">
            <v>Second Year</v>
          </cell>
        </row>
        <row r="2131">
          <cell r="B2131">
            <v>2014</v>
          </cell>
          <cell r="D2131">
            <v>682477.67500000005</v>
          </cell>
          <cell r="F2131" t="str">
            <v>COMM</v>
          </cell>
          <cell r="I2131" t="str">
            <v>Second Year</v>
          </cell>
        </row>
        <row r="2132">
          <cell r="B2132">
            <v>2014</v>
          </cell>
          <cell r="D2132">
            <v>415109.58500000002</v>
          </cell>
          <cell r="F2132" t="str">
            <v>COMM</v>
          </cell>
          <cell r="I2132" t="str">
            <v>Second Year</v>
          </cell>
        </row>
        <row r="2133">
          <cell r="B2133">
            <v>2014</v>
          </cell>
          <cell r="D2133">
            <v>157236.035</v>
          </cell>
          <cell r="F2133" t="str">
            <v>COMM</v>
          </cell>
          <cell r="I2133" t="str">
            <v>Second Year</v>
          </cell>
        </row>
        <row r="2134">
          <cell r="B2134">
            <v>2014</v>
          </cell>
          <cell r="D2134">
            <v>448248.29500000004</v>
          </cell>
          <cell r="F2134" t="str">
            <v>COMM</v>
          </cell>
          <cell r="I2134" t="str">
            <v>Second Year</v>
          </cell>
        </row>
        <row r="2135">
          <cell r="B2135">
            <v>2014</v>
          </cell>
          <cell r="D2135">
            <v>136542.81</v>
          </cell>
          <cell r="F2135" t="str">
            <v>RES</v>
          </cell>
          <cell r="I2135" t="str">
            <v>Second Year</v>
          </cell>
        </row>
        <row r="2136">
          <cell r="B2136">
            <v>2014</v>
          </cell>
          <cell r="D2136">
            <v>397729.45</v>
          </cell>
          <cell r="F2136" t="str">
            <v>RES</v>
          </cell>
          <cell r="I2136" t="str">
            <v>Second Year</v>
          </cell>
        </row>
        <row r="2137">
          <cell r="B2137">
            <v>2014</v>
          </cell>
          <cell r="D2137">
            <v>241914.59</v>
          </cell>
          <cell r="F2137" t="str">
            <v>RES</v>
          </cell>
          <cell r="I2137" t="str">
            <v>Second Year</v>
          </cell>
        </row>
        <row r="2138">
          <cell r="B2138">
            <v>2014</v>
          </cell>
          <cell r="D2138">
            <v>91632.89</v>
          </cell>
          <cell r="F2138" t="str">
            <v>RES</v>
          </cell>
          <cell r="I2138" t="str">
            <v>Second Year</v>
          </cell>
        </row>
        <row r="2139">
          <cell r="B2139">
            <v>2014</v>
          </cell>
          <cell r="D2139">
            <v>261226.93</v>
          </cell>
          <cell r="F2139" t="str">
            <v>RES</v>
          </cell>
          <cell r="I2139" t="str">
            <v>Second Year</v>
          </cell>
        </row>
        <row r="2140">
          <cell r="B2140">
            <v>2014</v>
          </cell>
          <cell r="D2140">
            <v>47753.13</v>
          </cell>
          <cell r="F2140" t="str">
            <v>RES</v>
          </cell>
          <cell r="I2140" t="str">
            <v>Second Year</v>
          </cell>
        </row>
        <row r="2141">
          <cell r="B2141">
            <v>2014</v>
          </cell>
          <cell r="D2141">
            <v>364205.27</v>
          </cell>
          <cell r="F2141" t="str">
            <v>RES</v>
          </cell>
          <cell r="I2141" t="str">
            <v>Second Year</v>
          </cell>
        </row>
        <row r="2142">
          <cell r="B2142">
            <v>2014</v>
          </cell>
          <cell r="D2142">
            <v>221523.87</v>
          </cell>
          <cell r="F2142" t="str">
            <v>RES</v>
          </cell>
          <cell r="I2142" t="str">
            <v>Second Year</v>
          </cell>
        </row>
        <row r="2143">
          <cell r="B2143">
            <v>2014</v>
          </cell>
          <cell r="D2143">
            <v>83909.25</v>
          </cell>
          <cell r="F2143" t="str">
            <v>RES</v>
          </cell>
          <cell r="I2143" t="str">
            <v>Second Year</v>
          </cell>
        </row>
        <row r="2144">
          <cell r="B2144">
            <v>2014</v>
          </cell>
          <cell r="D2144">
            <v>239208.4</v>
          </cell>
          <cell r="F2144" t="str">
            <v>RES</v>
          </cell>
          <cell r="I2144" t="str">
            <v>Second Year</v>
          </cell>
        </row>
        <row r="2145">
          <cell r="B2145">
            <v>2014</v>
          </cell>
          <cell r="D2145">
            <v>19752.82</v>
          </cell>
          <cell r="F2145" t="str">
            <v>RES</v>
          </cell>
          <cell r="I2145" t="str">
            <v>Second Year</v>
          </cell>
        </row>
        <row r="2146">
          <cell r="B2146">
            <v>2014</v>
          </cell>
          <cell r="D2146">
            <v>150651.51</v>
          </cell>
          <cell r="F2146" t="str">
            <v>RES</v>
          </cell>
          <cell r="I2146" t="str">
            <v>Second Year</v>
          </cell>
        </row>
        <row r="2147">
          <cell r="B2147">
            <v>2014</v>
          </cell>
          <cell r="D2147">
            <v>91632.13</v>
          </cell>
          <cell r="F2147" t="str">
            <v>RES</v>
          </cell>
          <cell r="I2147" t="str">
            <v>Second Year</v>
          </cell>
        </row>
        <row r="2148">
          <cell r="B2148">
            <v>2014</v>
          </cell>
          <cell r="D2148">
            <v>34708.6</v>
          </cell>
          <cell r="F2148" t="str">
            <v>RES</v>
          </cell>
          <cell r="I2148" t="str">
            <v>Second Year</v>
          </cell>
        </row>
        <row r="2149">
          <cell r="B2149">
            <v>2014</v>
          </cell>
          <cell r="D2149">
            <v>98947.24</v>
          </cell>
          <cell r="F2149" t="str">
            <v>RES</v>
          </cell>
          <cell r="I2149" t="str">
            <v>Second Year</v>
          </cell>
        </row>
        <row r="2150">
          <cell r="B2150">
            <v>2014</v>
          </cell>
          <cell r="D2150">
            <v>340162.62</v>
          </cell>
          <cell r="F2150" t="str">
            <v>RES</v>
          </cell>
          <cell r="I2150" t="str">
            <v>Second Year</v>
          </cell>
        </row>
        <row r="2151">
          <cell r="B2151">
            <v>2014</v>
          </cell>
          <cell r="D2151">
            <v>181984.17499999999</v>
          </cell>
          <cell r="F2151" t="str">
            <v>RES</v>
          </cell>
          <cell r="I2151" t="str">
            <v>Second Year</v>
          </cell>
        </row>
        <row r="2152">
          <cell r="B2152">
            <v>2014</v>
          </cell>
          <cell r="D2152">
            <v>110689.88499999999</v>
          </cell>
          <cell r="F2152" t="str">
            <v>RES</v>
          </cell>
          <cell r="I2152" t="str">
            <v>Second Year</v>
          </cell>
        </row>
        <row r="2153">
          <cell r="B2153">
            <v>2014</v>
          </cell>
          <cell r="D2153">
            <v>41927.334999999999</v>
          </cell>
          <cell r="F2153" t="str">
            <v>RES</v>
          </cell>
          <cell r="I2153" t="str">
            <v>Second Year</v>
          </cell>
        </row>
        <row r="2154">
          <cell r="B2154">
            <v>2014</v>
          </cell>
          <cell r="D2154">
            <v>119526.39499999999</v>
          </cell>
          <cell r="F2154" t="str">
            <v>RES</v>
          </cell>
          <cell r="I2154" t="str">
            <v>Second Year</v>
          </cell>
        </row>
        <row r="2155">
          <cell r="B2155">
            <v>2014</v>
          </cell>
          <cell r="D2155">
            <v>333589.43699999998</v>
          </cell>
          <cell r="F2155" t="str">
            <v>RES</v>
          </cell>
          <cell r="I2155" t="str">
            <v>Second Year</v>
          </cell>
        </row>
        <row r="2156">
          <cell r="B2156">
            <v>2014</v>
          </cell>
          <cell r="D2156">
            <v>971697.76500000001</v>
          </cell>
          <cell r="F2156" t="str">
            <v>RES</v>
          </cell>
          <cell r="I2156" t="str">
            <v>Second Year</v>
          </cell>
        </row>
        <row r="2157">
          <cell r="B2157">
            <v>2014</v>
          </cell>
          <cell r="D2157">
            <v>591024.54299999995</v>
          </cell>
          <cell r="F2157" t="str">
            <v>RES</v>
          </cell>
          <cell r="I2157" t="str">
            <v>Second Year</v>
          </cell>
        </row>
        <row r="2158">
          <cell r="B2158">
            <v>2014</v>
          </cell>
          <cell r="D2158">
            <v>223869.45300000001</v>
          </cell>
          <cell r="F2158" t="str">
            <v>RES</v>
          </cell>
          <cell r="I2158" t="str">
            <v>Second Year</v>
          </cell>
        </row>
        <row r="2159">
          <cell r="B2159">
            <v>2014</v>
          </cell>
          <cell r="D2159">
            <v>638206.76100000006</v>
          </cell>
          <cell r="F2159" t="str">
            <v>RES</v>
          </cell>
          <cell r="I2159" t="str">
            <v>Second Year</v>
          </cell>
        </row>
        <row r="2160">
          <cell r="B2160">
            <v>2014</v>
          </cell>
          <cell r="D2160">
            <v>62896.834000000003</v>
          </cell>
          <cell r="F2160" t="str">
            <v>COMM</v>
          </cell>
          <cell r="I2160" t="str">
            <v>Second Year</v>
          </cell>
        </row>
        <row r="2161">
          <cell r="B2161">
            <v>2014</v>
          </cell>
          <cell r="D2161">
            <v>479703.77</v>
          </cell>
          <cell r="F2161" t="str">
            <v>COMM</v>
          </cell>
          <cell r="I2161" t="str">
            <v>Second Year</v>
          </cell>
        </row>
        <row r="2162">
          <cell r="B2162">
            <v>2014</v>
          </cell>
          <cell r="D2162">
            <v>291774.57400000002</v>
          </cell>
          <cell r="F2162" t="str">
            <v>COMM</v>
          </cell>
          <cell r="I2162" t="str">
            <v>Second Year</v>
          </cell>
        </row>
        <row r="2163">
          <cell r="B2163">
            <v>2014</v>
          </cell>
          <cell r="D2163">
            <v>110518.954</v>
          </cell>
          <cell r="F2163" t="str">
            <v>COMM</v>
          </cell>
          <cell r="I2163" t="str">
            <v>Second Year</v>
          </cell>
        </row>
        <row r="2164">
          <cell r="B2164">
            <v>2014</v>
          </cell>
          <cell r="D2164">
            <v>315067.29800000001</v>
          </cell>
          <cell r="F2164" t="str">
            <v>COMM</v>
          </cell>
          <cell r="I2164" t="str">
            <v>Second Year</v>
          </cell>
        </row>
        <row r="2165">
          <cell r="B2165">
            <v>2014</v>
          </cell>
          <cell r="D2165">
            <v>17624.936999999998</v>
          </cell>
          <cell r="F2165" t="str">
            <v>RES</v>
          </cell>
          <cell r="I2165" t="str">
            <v>Second Year</v>
          </cell>
        </row>
        <row r="2166">
          <cell r="B2166">
            <v>2014</v>
          </cell>
          <cell r="D2166">
            <v>134422.48499999999</v>
          </cell>
          <cell r="F2166" t="str">
            <v>RES</v>
          </cell>
          <cell r="I2166" t="str">
            <v>Second Year</v>
          </cell>
        </row>
        <row r="2167">
          <cell r="B2167">
            <v>2014</v>
          </cell>
          <cell r="D2167">
            <v>81761.006999999998</v>
          </cell>
          <cell r="F2167" t="str">
            <v>RES</v>
          </cell>
          <cell r="I2167" t="str">
            <v>Second Year</v>
          </cell>
        </row>
        <row r="2168">
          <cell r="B2168">
            <v>2014</v>
          </cell>
          <cell r="D2168">
            <v>30969.596999999998</v>
          </cell>
          <cell r="F2168" t="str">
            <v>RES</v>
          </cell>
          <cell r="I2168" t="str">
            <v>Second Year</v>
          </cell>
        </row>
        <row r="2169">
          <cell r="B2169">
            <v>2014</v>
          </cell>
          <cell r="D2169">
            <v>88288.088999999993</v>
          </cell>
          <cell r="F2169" t="str">
            <v>RES</v>
          </cell>
          <cell r="I2169" t="str">
            <v>Second Year</v>
          </cell>
        </row>
        <row r="2170">
          <cell r="B2170">
            <v>2014</v>
          </cell>
          <cell r="D2170">
            <v>81132.66</v>
          </cell>
          <cell r="F2170" t="str">
            <v>RES</v>
          </cell>
          <cell r="I2170" t="str">
            <v>Second Year</v>
          </cell>
        </row>
        <row r="2171">
          <cell r="B2171">
            <v>2014</v>
          </cell>
          <cell r="D2171">
            <v>236327.7</v>
          </cell>
          <cell r="F2171" t="str">
            <v>RES</v>
          </cell>
          <cell r="I2171" t="str">
            <v>Second Year</v>
          </cell>
        </row>
        <row r="2172">
          <cell r="B2172">
            <v>2014</v>
          </cell>
          <cell r="D2172">
            <v>143743.74000000002</v>
          </cell>
          <cell r="F2172" t="str">
            <v>RES</v>
          </cell>
          <cell r="I2172" t="str">
            <v>Second Year</v>
          </cell>
        </row>
        <row r="2173">
          <cell r="B2173">
            <v>2014</v>
          </cell>
          <cell r="D2173">
            <v>54447.54</v>
          </cell>
          <cell r="F2173" t="str">
            <v>RES</v>
          </cell>
          <cell r="I2173" t="str">
            <v>Second Year</v>
          </cell>
        </row>
        <row r="2174">
          <cell r="B2174">
            <v>2014</v>
          </cell>
          <cell r="D2174">
            <v>155218.98000000001</v>
          </cell>
          <cell r="F2174" t="str">
            <v>RES</v>
          </cell>
          <cell r="I2174" t="str">
            <v>Second Year</v>
          </cell>
        </row>
        <row r="2175">
          <cell r="B2175">
            <v>2014</v>
          </cell>
          <cell r="D2175">
            <v>20303.499</v>
          </cell>
          <cell r="F2175" t="str">
            <v>COMM</v>
          </cell>
          <cell r="I2175" t="str">
            <v>Second Year</v>
          </cell>
        </row>
        <row r="2176">
          <cell r="B2176">
            <v>2014</v>
          </cell>
          <cell r="D2176">
            <v>59141.155000000006</v>
          </cell>
          <cell r="F2176" t="str">
            <v>COMM</v>
          </cell>
          <cell r="I2176" t="str">
            <v>Second Year</v>
          </cell>
        </row>
        <row r="2177">
          <cell r="B2177">
            <v>2014</v>
          </cell>
          <cell r="D2177">
            <v>35971.961000000003</v>
          </cell>
          <cell r="F2177" t="str">
            <v>COMM</v>
          </cell>
          <cell r="I2177" t="str">
            <v>Second Year</v>
          </cell>
        </row>
        <row r="2178">
          <cell r="B2178">
            <v>2014</v>
          </cell>
          <cell r="D2178">
            <v>13625.531000000001</v>
          </cell>
          <cell r="F2178" t="str">
            <v>COMM</v>
          </cell>
          <cell r="I2178" t="str">
            <v>Second Year</v>
          </cell>
        </row>
        <row r="2179">
          <cell r="B2179">
            <v>2014</v>
          </cell>
          <cell r="D2179">
            <v>38843.647000000004</v>
          </cell>
          <cell r="F2179" t="str">
            <v>COMM</v>
          </cell>
          <cell r="I2179" t="str">
            <v>Second Year</v>
          </cell>
        </row>
        <row r="2180">
          <cell r="B2180">
            <v>2014</v>
          </cell>
          <cell r="D2180">
            <v>197229.63</v>
          </cell>
          <cell r="F2180" t="str">
            <v>IND</v>
          </cell>
          <cell r="I2180" t="str">
            <v>Second Year</v>
          </cell>
        </row>
        <row r="2181">
          <cell r="B2181">
            <v>2014</v>
          </cell>
          <cell r="D2181">
            <v>574501.38</v>
          </cell>
          <cell r="F2181" t="str">
            <v>IND</v>
          </cell>
          <cell r="I2181" t="str">
            <v>Second Year</v>
          </cell>
        </row>
        <row r="2182">
          <cell r="B2182">
            <v>2014</v>
          </cell>
          <cell r="D2182">
            <v>349434.19</v>
          </cell>
          <cell r="F2182" t="str">
            <v>IND</v>
          </cell>
          <cell r="I2182" t="str">
            <v>Second Year</v>
          </cell>
        </row>
        <row r="2183">
          <cell r="B2183">
            <v>2014</v>
          </cell>
          <cell r="D2183">
            <v>132359.38</v>
          </cell>
          <cell r="F2183" t="str">
            <v>IND</v>
          </cell>
          <cell r="I2183" t="str">
            <v>Second Year</v>
          </cell>
        </row>
        <row r="2184">
          <cell r="B2184">
            <v>2014</v>
          </cell>
          <cell r="D2184">
            <v>377329.95</v>
          </cell>
          <cell r="F2184" t="str">
            <v>IND</v>
          </cell>
          <cell r="I2184" t="str">
            <v>Second Year</v>
          </cell>
        </row>
        <row r="2185">
          <cell r="B2185">
            <v>2014</v>
          </cell>
          <cell r="D2185">
            <v>569596.00800000003</v>
          </cell>
          <cell r="F2185" t="str">
            <v>IND</v>
          </cell>
          <cell r="I2185" t="str">
            <v>Second Year</v>
          </cell>
        </row>
        <row r="2186">
          <cell r="B2186">
            <v>2014</v>
          </cell>
          <cell r="D2186">
            <v>1659150.76</v>
          </cell>
          <cell r="F2186" t="str">
            <v>IND</v>
          </cell>
          <cell r="I2186" t="str">
            <v>Second Year</v>
          </cell>
        </row>
        <row r="2187">
          <cell r="B2187">
            <v>2014</v>
          </cell>
          <cell r="D2187">
            <v>1009160.312</v>
          </cell>
          <cell r="F2187" t="str">
            <v>IND</v>
          </cell>
          <cell r="I2187" t="str">
            <v>Second Year</v>
          </cell>
        </row>
        <row r="2188">
          <cell r="B2188">
            <v>2014</v>
          </cell>
          <cell r="D2188">
            <v>382251.75199999998</v>
          </cell>
          <cell r="F2188" t="str">
            <v>IND</v>
          </cell>
          <cell r="I2188" t="str">
            <v>Second Year</v>
          </cell>
        </row>
        <row r="2189">
          <cell r="B2189">
            <v>2014</v>
          </cell>
          <cell r="D2189">
            <v>1089722.824</v>
          </cell>
          <cell r="F2189" t="str">
            <v>IND</v>
          </cell>
          <cell r="I2189" t="str">
            <v>Second Year</v>
          </cell>
        </row>
        <row r="2190">
          <cell r="B2190">
            <v>2014</v>
          </cell>
          <cell r="D2190">
            <v>316895.223</v>
          </cell>
          <cell r="F2190" t="str">
            <v>COMM</v>
          </cell>
          <cell r="I2190" t="str">
            <v>Second Year</v>
          </cell>
        </row>
        <row r="2191">
          <cell r="B2191">
            <v>2014</v>
          </cell>
          <cell r="D2191">
            <v>923069.93500000006</v>
          </cell>
          <cell r="F2191" t="str">
            <v>COMM</v>
          </cell>
          <cell r="I2191" t="str">
            <v>Second Year</v>
          </cell>
        </row>
        <row r="2192">
          <cell r="B2192">
            <v>2014</v>
          </cell>
          <cell r="D2192">
            <v>561447.19700000004</v>
          </cell>
          <cell r="F2192" t="str">
            <v>COMM</v>
          </cell>
          <cell r="I2192" t="str">
            <v>Second Year</v>
          </cell>
        </row>
        <row r="2193">
          <cell r="B2193">
            <v>2014</v>
          </cell>
          <cell r="D2193">
            <v>212666.087</v>
          </cell>
          <cell r="F2193" t="str">
            <v>COMM</v>
          </cell>
          <cell r="I2193" t="str">
            <v>Second Year</v>
          </cell>
        </row>
        <row r="2194">
          <cell r="B2194">
            <v>2014</v>
          </cell>
          <cell r="D2194">
            <v>606268.21900000004</v>
          </cell>
          <cell r="F2194" t="str">
            <v>COMM</v>
          </cell>
          <cell r="I2194" t="str">
            <v>Second Year</v>
          </cell>
        </row>
      </sheetData>
      <sheetData sheetId="2" refreshError="1"/>
      <sheetData sheetId="3" refreshError="1"/>
      <sheetData sheetId="4" refreshError="1"/>
      <sheetData sheetId="5">
        <row r="2">
          <cell r="B2">
            <v>2011</v>
          </cell>
          <cell r="D2">
            <v>699</v>
          </cell>
          <cell r="E2" t="str">
            <v>RES</v>
          </cell>
          <cell r="I2" t="str">
            <v>Second Year</v>
          </cell>
        </row>
        <row r="3">
          <cell r="B3">
            <v>2011</v>
          </cell>
          <cell r="D3">
            <v>2096</v>
          </cell>
          <cell r="E3" t="str">
            <v>RES</v>
          </cell>
          <cell r="I3" t="str">
            <v>Second Year</v>
          </cell>
        </row>
        <row r="4">
          <cell r="B4">
            <v>2011</v>
          </cell>
          <cell r="D4">
            <v>699</v>
          </cell>
          <cell r="E4" t="str">
            <v>RES</v>
          </cell>
          <cell r="I4" t="str">
            <v>Second Year</v>
          </cell>
        </row>
        <row r="5">
          <cell r="B5">
            <v>2011</v>
          </cell>
          <cell r="D5">
            <v>3494</v>
          </cell>
          <cell r="E5" t="str">
            <v>RES</v>
          </cell>
          <cell r="I5" t="str">
            <v>Second Year</v>
          </cell>
        </row>
        <row r="6">
          <cell r="B6">
            <v>2011</v>
          </cell>
          <cell r="D6">
            <v>2096</v>
          </cell>
          <cell r="E6" t="str">
            <v>RES</v>
          </cell>
          <cell r="I6" t="str">
            <v>Second Year</v>
          </cell>
        </row>
        <row r="7">
          <cell r="B7">
            <v>2011</v>
          </cell>
          <cell r="D7">
            <v>4891</v>
          </cell>
          <cell r="E7" t="str">
            <v>RES</v>
          </cell>
          <cell r="I7" t="str">
            <v>Second Year</v>
          </cell>
        </row>
        <row r="8">
          <cell r="B8">
            <v>2011</v>
          </cell>
          <cell r="D8">
            <v>55871.88</v>
          </cell>
          <cell r="E8" t="str">
            <v>RES</v>
          </cell>
          <cell r="I8" t="str">
            <v>Second Year</v>
          </cell>
        </row>
        <row r="9">
          <cell r="B9">
            <v>2011</v>
          </cell>
          <cell r="D9">
            <v>1149</v>
          </cell>
          <cell r="E9" t="str">
            <v>RES</v>
          </cell>
          <cell r="I9" t="str">
            <v>Second Year</v>
          </cell>
        </row>
        <row r="10">
          <cell r="B10">
            <v>2011</v>
          </cell>
          <cell r="D10">
            <v>3446</v>
          </cell>
          <cell r="E10" t="str">
            <v>RES</v>
          </cell>
          <cell r="I10" t="str">
            <v>Second Year</v>
          </cell>
        </row>
        <row r="11">
          <cell r="B11">
            <v>2011</v>
          </cell>
          <cell r="D11">
            <v>1149</v>
          </cell>
          <cell r="E11" t="str">
            <v>RES</v>
          </cell>
          <cell r="I11" t="str">
            <v>Second Year</v>
          </cell>
        </row>
        <row r="12">
          <cell r="B12">
            <v>2011</v>
          </cell>
          <cell r="D12">
            <v>5744</v>
          </cell>
          <cell r="E12" t="str">
            <v>RES</v>
          </cell>
          <cell r="I12" t="str">
            <v>Second Year</v>
          </cell>
        </row>
        <row r="13">
          <cell r="B13">
            <v>2011</v>
          </cell>
          <cell r="D13">
            <v>3446</v>
          </cell>
          <cell r="E13" t="str">
            <v>RES</v>
          </cell>
          <cell r="I13" t="str">
            <v>Second Year</v>
          </cell>
        </row>
        <row r="14">
          <cell r="B14">
            <v>2011</v>
          </cell>
          <cell r="D14">
            <v>8041</v>
          </cell>
          <cell r="E14" t="str">
            <v>RES</v>
          </cell>
          <cell r="I14" t="str">
            <v>Second Year</v>
          </cell>
        </row>
        <row r="15">
          <cell r="B15">
            <v>2011</v>
          </cell>
          <cell r="D15">
            <v>91854.33</v>
          </cell>
          <cell r="E15" t="str">
            <v>RES</v>
          </cell>
          <cell r="I15" t="str">
            <v>Second Year</v>
          </cell>
        </row>
        <row r="16">
          <cell r="B16">
            <v>2011</v>
          </cell>
          <cell r="D16">
            <v>755</v>
          </cell>
          <cell r="E16" t="str">
            <v>RES</v>
          </cell>
          <cell r="I16" t="str">
            <v>Second Year</v>
          </cell>
        </row>
        <row r="17">
          <cell r="B17">
            <v>2011</v>
          </cell>
          <cell r="D17">
            <v>2264</v>
          </cell>
          <cell r="E17" t="str">
            <v>RES</v>
          </cell>
          <cell r="I17" t="str">
            <v>Second Year</v>
          </cell>
        </row>
        <row r="18">
          <cell r="B18">
            <v>2011</v>
          </cell>
          <cell r="D18">
            <v>755</v>
          </cell>
          <cell r="E18" t="str">
            <v>RES</v>
          </cell>
          <cell r="I18" t="str">
            <v>Second Year</v>
          </cell>
        </row>
        <row r="19">
          <cell r="B19">
            <v>2011</v>
          </cell>
          <cell r="D19">
            <v>3773</v>
          </cell>
          <cell r="E19" t="str">
            <v>RES</v>
          </cell>
          <cell r="I19" t="str">
            <v>Second Year</v>
          </cell>
        </row>
        <row r="20">
          <cell r="B20">
            <v>2011</v>
          </cell>
          <cell r="D20">
            <v>2264</v>
          </cell>
          <cell r="E20" t="str">
            <v>RES</v>
          </cell>
          <cell r="I20" t="str">
            <v>Second Year</v>
          </cell>
        </row>
        <row r="21">
          <cell r="B21">
            <v>2011</v>
          </cell>
          <cell r="D21">
            <v>5282</v>
          </cell>
          <cell r="E21" t="str">
            <v>RES</v>
          </cell>
          <cell r="I21" t="str">
            <v>Second Year</v>
          </cell>
        </row>
        <row r="22">
          <cell r="B22">
            <v>2011</v>
          </cell>
          <cell r="D22">
            <v>60332.97</v>
          </cell>
          <cell r="E22" t="str">
            <v>RES</v>
          </cell>
          <cell r="I22" t="str">
            <v>Second Year</v>
          </cell>
        </row>
        <row r="23">
          <cell r="B23">
            <v>2011</v>
          </cell>
          <cell r="D23">
            <v>265</v>
          </cell>
          <cell r="E23" t="str">
            <v>RES</v>
          </cell>
          <cell r="I23" t="str">
            <v>Second Year</v>
          </cell>
        </row>
        <row r="24">
          <cell r="B24">
            <v>2011</v>
          </cell>
          <cell r="D24">
            <v>794</v>
          </cell>
          <cell r="E24" t="str">
            <v>RES</v>
          </cell>
          <cell r="I24" t="str">
            <v>Second Year</v>
          </cell>
        </row>
        <row r="25">
          <cell r="B25">
            <v>2011</v>
          </cell>
          <cell r="D25">
            <v>265</v>
          </cell>
          <cell r="E25" t="str">
            <v>RES</v>
          </cell>
          <cell r="I25" t="str">
            <v>Second Year</v>
          </cell>
        </row>
        <row r="26">
          <cell r="B26">
            <v>2011</v>
          </cell>
          <cell r="D26">
            <v>1323</v>
          </cell>
          <cell r="E26" t="str">
            <v>RES</v>
          </cell>
          <cell r="I26" t="str">
            <v>Second Year</v>
          </cell>
        </row>
        <row r="27">
          <cell r="B27">
            <v>2011</v>
          </cell>
          <cell r="D27">
            <v>794</v>
          </cell>
          <cell r="E27" t="str">
            <v>RES</v>
          </cell>
          <cell r="I27" t="str">
            <v>Second Year</v>
          </cell>
        </row>
        <row r="28">
          <cell r="B28">
            <v>2011</v>
          </cell>
          <cell r="D28">
            <v>1853</v>
          </cell>
          <cell r="E28" t="str">
            <v>RES</v>
          </cell>
          <cell r="I28" t="str">
            <v>Second Year</v>
          </cell>
        </row>
        <row r="29">
          <cell r="B29">
            <v>2011</v>
          </cell>
          <cell r="D29">
            <v>21160.880000000001</v>
          </cell>
          <cell r="E29" t="str">
            <v>RES</v>
          </cell>
          <cell r="I29" t="str">
            <v>Second Year</v>
          </cell>
        </row>
        <row r="30">
          <cell r="B30">
            <v>2011</v>
          </cell>
          <cell r="D30">
            <v>1796</v>
          </cell>
          <cell r="E30" t="str">
            <v>RES</v>
          </cell>
          <cell r="I30" t="str">
            <v>Second Year</v>
          </cell>
        </row>
        <row r="31">
          <cell r="B31">
            <v>2011</v>
          </cell>
          <cell r="D31">
            <v>177791.08</v>
          </cell>
          <cell r="E31" t="str">
            <v>RES</v>
          </cell>
          <cell r="I31" t="str">
            <v>Second Year</v>
          </cell>
        </row>
        <row r="32">
          <cell r="B32">
            <v>2011</v>
          </cell>
          <cell r="D32">
            <v>2952</v>
          </cell>
          <cell r="E32" t="str">
            <v>RES</v>
          </cell>
          <cell r="I32" t="str">
            <v>Second Year</v>
          </cell>
        </row>
        <row r="33">
          <cell r="B33">
            <v>2011</v>
          </cell>
          <cell r="D33">
            <v>292291.90000000002</v>
          </cell>
          <cell r="E33" t="str">
            <v>RES</v>
          </cell>
          <cell r="I33" t="str">
            <v>Second Year</v>
          </cell>
        </row>
        <row r="34">
          <cell r="B34">
            <v>2011</v>
          </cell>
          <cell r="D34">
            <v>1939</v>
          </cell>
          <cell r="E34" t="str">
            <v>RES</v>
          </cell>
          <cell r="I34" t="str">
            <v>Second Year</v>
          </cell>
        </row>
        <row r="35">
          <cell r="B35">
            <v>2011</v>
          </cell>
          <cell r="D35">
            <v>191992.78</v>
          </cell>
          <cell r="E35" t="str">
            <v>RES</v>
          </cell>
          <cell r="I35" t="str">
            <v>Second Year</v>
          </cell>
        </row>
        <row r="36">
          <cell r="B36">
            <v>2011</v>
          </cell>
          <cell r="D36">
            <v>680</v>
          </cell>
          <cell r="E36" t="str">
            <v>RES</v>
          </cell>
          <cell r="I36" t="str">
            <v>Second Year</v>
          </cell>
        </row>
        <row r="37">
          <cell r="B37">
            <v>2011</v>
          </cell>
          <cell r="D37">
            <v>67339.570000000007</v>
          </cell>
          <cell r="E37" t="str">
            <v>RES</v>
          </cell>
          <cell r="I37" t="str">
            <v>Second Year</v>
          </cell>
        </row>
        <row r="38">
          <cell r="B38">
            <v>2011</v>
          </cell>
          <cell r="D38">
            <v>123781.72</v>
          </cell>
          <cell r="E38" t="str">
            <v>RES</v>
          </cell>
          <cell r="I38" t="str">
            <v>Second Year</v>
          </cell>
        </row>
        <row r="39">
          <cell r="B39">
            <v>2011</v>
          </cell>
          <cell r="D39">
            <v>203499.03</v>
          </cell>
          <cell r="E39" t="str">
            <v>RES</v>
          </cell>
          <cell r="I39" t="str">
            <v>Second Year</v>
          </cell>
        </row>
        <row r="40">
          <cell r="B40">
            <v>2011</v>
          </cell>
          <cell r="D40">
            <v>133668.91</v>
          </cell>
          <cell r="E40" t="str">
            <v>RES</v>
          </cell>
          <cell r="I40" t="str">
            <v>Second Year</v>
          </cell>
        </row>
        <row r="41">
          <cell r="B41">
            <v>2011</v>
          </cell>
          <cell r="D41">
            <v>46882.99</v>
          </cell>
          <cell r="E41" t="str">
            <v>RES</v>
          </cell>
          <cell r="I41" t="str">
            <v>Second Year</v>
          </cell>
        </row>
        <row r="42">
          <cell r="B42">
            <v>2011</v>
          </cell>
          <cell r="D42">
            <v>6017</v>
          </cell>
          <cell r="E42" t="str">
            <v>RES</v>
          </cell>
          <cell r="I42" t="str">
            <v>Second Year</v>
          </cell>
        </row>
        <row r="43">
          <cell r="B43">
            <v>2011</v>
          </cell>
          <cell r="D43">
            <v>2256</v>
          </cell>
          <cell r="E43" t="str">
            <v>RES</v>
          </cell>
          <cell r="I43" t="str">
            <v>Second Year</v>
          </cell>
        </row>
        <row r="44">
          <cell r="B44">
            <v>2011</v>
          </cell>
          <cell r="D44">
            <v>2256</v>
          </cell>
          <cell r="E44" t="str">
            <v>RES</v>
          </cell>
          <cell r="I44" t="str">
            <v>Second Year</v>
          </cell>
        </row>
        <row r="45">
          <cell r="B45">
            <v>2011</v>
          </cell>
          <cell r="D45">
            <v>1128</v>
          </cell>
          <cell r="E45" t="str">
            <v>RES</v>
          </cell>
          <cell r="I45" t="str">
            <v>Second Year</v>
          </cell>
        </row>
        <row r="46">
          <cell r="B46">
            <v>2011</v>
          </cell>
          <cell r="D46">
            <v>25946.400000000001</v>
          </cell>
          <cell r="E46" t="str">
            <v>RES</v>
          </cell>
          <cell r="I46" t="str">
            <v>Second Year</v>
          </cell>
        </row>
        <row r="47">
          <cell r="B47">
            <v>2011</v>
          </cell>
          <cell r="D47">
            <v>9891</v>
          </cell>
          <cell r="E47" t="str">
            <v>RES</v>
          </cell>
          <cell r="I47" t="str">
            <v>Second Year</v>
          </cell>
        </row>
        <row r="48">
          <cell r="B48">
            <v>2011</v>
          </cell>
          <cell r="D48">
            <v>3709</v>
          </cell>
          <cell r="E48" t="str">
            <v>RES</v>
          </cell>
          <cell r="I48" t="str">
            <v>Second Year</v>
          </cell>
        </row>
        <row r="49">
          <cell r="B49">
            <v>2011</v>
          </cell>
          <cell r="D49">
            <v>3709</v>
          </cell>
          <cell r="E49" t="str">
            <v>RES</v>
          </cell>
          <cell r="I49" t="str">
            <v>Second Year</v>
          </cell>
        </row>
        <row r="50">
          <cell r="B50">
            <v>2011</v>
          </cell>
          <cell r="D50">
            <v>1855</v>
          </cell>
          <cell r="E50" t="str">
            <v>RES</v>
          </cell>
          <cell r="I50" t="str">
            <v>Second Year</v>
          </cell>
        </row>
        <row r="51">
          <cell r="B51">
            <v>2011</v>
          </cell>
          <cell r="D51">
            <v>42656.57</v>
          </cell>
          <cell r="E51" t="str">
            <v>RES</v>
          </cell>
          <cell r="I51" t="str">
            <v>Second Year</v>
          </cell>
        </row>
        <row r="52">
          <cell r="B52">
            <v>2011</v>
          </cell>
          <cell r="D52">
            <v>6497</v>
          </cell>
          <cell r="E52" t="str">
            <v>RES</v>
          </cell>
          <cell r="I52" t="str">
            <v>Second Year</v>
          </cell>
        </row>
        <row r="53">
          <cell r="B53">
            <v>2011</v>
          </cell>
          <cell r="D53">
            <v>2436</v>
          </cell>
          <cell r="E53" t="str">
            <v>RES</v>
          </cell>
          <cell r="I53" t="str">
            <v>Second Year</v>
          </cell>
        </row>
        <row r="54">
          <cell r="B54">
            <v>2011</v>
          </cell>
          <cell r="D54">
            <v>2436</v>
          </cell>
          <cell r="E54" t="str">
            <v>RES</v>
          </cell>
          <cell r="I54" t="str">
            <v>Second Year</v>
          </cell>
        </row>
        <row r="55">
          <cell r="B55">
            <v>2011</v>
          </cell>
          <cell r="D55">
            <v>1218</v>
          </cell>
          <cell r="E55" t="str">
            <v>RES</v>
          </cell>
          <cell r="I55" t="str">
            <v>Second Year</v>
          </cell>
        </row>
        <row r="56">
          <cell r="B56">
            <v>2011</v>
          </cell>
          <cell r="D56">
            <v>28020.02</v>
          </cell>
          <cell r="E56" t="str">
            <v>RES</v>
          </cell>
          <cell r="I56" t="str">
            <v>Second Year</v>
          </cell>
        </row>
        <row r="57">
          <cell r="B57">
            <v>2011</v>
          </cell>
          <cell r="D57">
            <v>2279</v>
          </cell>
          <cell r="E57" t="str">
            <v>RES</v>
          </cell>
          <cell r="I57" t="str">
            <v>Second Year</v>
          </cell>
        </row>
        <row r="58">
          <cell r="B58">
            <v>2011</v>
          </cell>
          <cell r="D58">
            <v>855</v>
          </cell>
          <cell r="E58" t="str">
            <v>RES</v>
          </cell>
          <cell r="I58" t="str">
            <v>Second Year</v>
          </cell>
        </row>
        <row r="59">
          <cell r="B59">
            <v>2011</v>
          </cell>
          <cell r="D59">
            <v>855</v>
          </cell>
          <cell r="E59" t="str">
            <v>RES</v>
          </cell>
          <cell r="I59" t="str">
            <v>Second Year</v>
          </cell>
        </row>
        <row r="60">
          <cell r="B60">
            <v>2011</v>
          </cell>
          <cell r="D60">
            <v>427</v>
          </cell>
          <cell r="E60" t="str">
            <v>RES</v>
          </cell>
          <cell r="I60" t="str">
            <v>Second Year</v>
          </cell>
        </row>
        <row r="61">
          <cell r="B61">
            <v>2011</v>
          </cell>
          <cell r="D61">
            <v>9826.49</v>
          </cell>
          <cell r="E61" t="str">
            <v>RES</v>
          </cell>
          <cell r="I61" t="str">
            <v>Second Year</v>
          </cell>
        </row>
        <row r="62">
          <cell r="B62">
            <v>2011</v>
          </cell>
          <cell r="D62">
            <v>53825.8</v>
          </cell>
          <cell r="E62" t="str">
            <v>RES</v>
          </cell>
          <cell r="I62" t="str">
            <v>Second Year</v>
          </cell>
        </row>
        <row r="63">
          <cell r="B63">
            <v>2011</v>
          </cell>
          <cell r="D63">
            <v>88490.43</v>
          </cell>
          <cell r="E63" t="str">
            <v>RES</v>
          </cell>
          <cell r="I63" t="str">
            <v>Second Year</v>
          </cell>
        </row>
        <row r="64">
          <cell r="B64">
            <v>2011</v>
          </cell>
          <cell r="D64">
            <v>58125.19</v>
          </cell>
          <cell r="E64" t="str">
            <v>RES</v>
          </cell>
          <cell r="I64" t="str">
            <v>Second Year</v>
          </cell>
        </row>
        <row r="65">
          <cell r="B65">
            <v>2011</v>
          </cell>
          <cell r="D65">
            <v>20386.810000000001</v>
          </cell>
          <cell r="E65" t="str">
            <v>RES</v>
          </cell>
          <cell r="I65" t="str">
            <v>Second Year</v>
          </cell>
        </row>
        <row r="66">
          <cell r="B66">
            <v>2011</v>
          </cell>
          <cell r="D66">
            <v>1254</v>
          </cell>
          <cell r="E66" t="str">
            <v>RES</v>
          </cell>
          <cell r="I66" t="str">
            <v>Second Year</v>
          </cell>
        </row>
        <row r="67">
          <cell r="B67">
            <v>2011</v>
          </cell>
          <cell r="D67">
            <v>12537</v>
          </cell>
          <cell r="E67" t="str">
            <v>RES</v>
          </cell>
          <cell r="I67" t="str">
            <v>Second Year</v>
          </cell>
        </row>
        <row r="68">
          <cell r="B68">
            <v>2011</v>
          </cell>
          <cell r="D68">
            <v>3761</v>
          </cell>
          <cell r="E68" t="str">
            <v>RES</v>
          </cell>
          <cell r="I68" t="str">
            <v>Second Year</v>
          </cell>
        </row>
        <row r="69">
          <cell r="B69">
            <v>2011</v>
          </cell>
          <cell r="D69">
            <v>7522</v>
          </cell>
          <cell r="E69" t="str">
            <v>RES</v>
          </cell>
          <cell r="I69" t="str">
            <v>Second Year</v>
          </cell>
        </row>
        <row r="70">
          <cell r="B70">
            <v>2011</v>
          </cell>
          <cell r="D70">
            <v>7522</v>
          </cell>
          <cell r="E70" t="str">
            <v>RES</v>
          </cell>
          <cell r="I70" t="str">
            <v>Second Year</v>
          </cell>
        </row>
        <row r="71">
          <cell r="B71">
            <v>2011</v>
          </cell>
          <cell r="D71">
            <v>3761</v>
          </cell>
          <cell r="E71" t="str">
            <v>RES</v>
          </cell>
          <cell r="I71" t="str">
            <v>Second Year</v>
          </cell>
        </row>
        <row r="72">
          <cell r="B72">
            <v>2011</v>
          </cell>
          <cell r="D72">
            <v>8776</v>
          </cell>
          <cell r="E72" t="str">
            <v>RES</v>
          </cell>
          <cell r="I72" t="str">
            <v>Second Year</v>
          </cell>
        </row>
        <row r="73">
          <cell r="B73">
            <v>2011</v>
          </cell>
          <cell r="D73">
            <v>80234.05</v>
          </cell>
          <cell r="E73" t="str">
            <v>RES</v>
          </cell>
          <cell r="I73" t="str">
            <v>Second Year</v>
          </cell>
        </row>
        <row r="74">
          <cell r="B74">
            <v>2011</v>
          </cell>
          <cell r="D74">
            <v>2061</v>
          </cell>
          <cell r="E74" t="str">
            <v>RES</v>
          </cell>
          <cell r="I74" t="str">
            <v>Second Year</v>
          </cell>
        </row>
        <row r="75">
          <cell r="B75">
            <v>2011</v>
          </cell>
          <cell r="D75">
            <v>20611</v>
          </cell>
          <cell r="E75" t="str">
            <v>RES</v>
          </cell>
          <cell r="I75" t="str">
            <v>Second Year</v>
          </cell>
        </row>
        <row r="76">
          <cell r="B76">
            <v>2011</v>
          </cell>
          <cell r="D76">
            <v>6183</v>
          </cell>
          <cell r="E76" t="str">
            <v>RES</v>
          </cell>
          <cell r="I76" t="str">
            <v>Second Year</v>
          </cell>
        </row>
        <row r="77">
          <cell r="B77">
            <v>2011</v>
          </cell>
          <cell r="D77">
            <v>12366</v>
          </cell>
          <cell r="E77" t="str">
            <v>RES</v>
          </cell>
          <cell r="I77" t="str">
            <v>Second Year</v>
          </cell>
        </row>
        <row r="78">
          <cell r="B78">
            <v>2011</v>
          </cell>
          <cell r="D78">
            <v>12366</v>
          </cell>
          <cell r="E78" t="str">
            <v>RES</v>
          </cell>
          <cell r="I78" t="str">
            <v>Second Year</v>
          </cell>
        </row>
        <row r="79">
          <cell r="B79">
            <v>2011</v>
          </cell>
          <cell r="D79">
            <v>6183</v>
          </cell>
          <cell r="E79" t="str">
            <v>RES</v>
          </cell>
          <cell r="I79" t="str">
            <v>Second Year</v>
          </cell>
        </row>
        <row r="80">
          <cell r="B80">
            <v>2011</v>
          </cell>
          <cell r="D80">
            <v>14427</v>
          </cell>
          <cell r="E80" t="str">
            <v>RES</v>
          </cell>
          <cell r="I80" t="str">
            <v>Second Year</v>
          </cell>
        </row>
        <row r="81">
          <cell r="B81">
            <v>2011</v>
          </cell>
          <cell r="D81">
            <v>131908.34</v>
          </cell>
          <cell r="E81" t="str">
            <v>RES</v>
          </cell>
          <cell r="I81" t="str">
            <v>Second Year</v>
          </cell>
        </row>
        <row r="82">
          <cell r="B82">
            <v>2011</v>
          </cell>
          <cell r="D82">
            <v>1354</v>
          </cell>
          <cell r="E82" t="str">
            <v>RES</v>
          </cell>
          <cell r="I82" t="str">
            <v>Second Year</v>
          </cell>
        </row>
        <row r="83">
          <cell r="B83">
            <v>2011</v>
          </cell>
          <cell r="D83">
            <v>13538</v>
          </cell>
          <cell r="E83" t="str">
            <v>RES</v>
          </cell>
          <cell r="I83" t="str">
            <v>Second Year</v>
          </cell>
        </row>
        <row r="84">
          <cell r="B84">
            <v>2011</v>
          </cell>
          <cell r="D84">
            <v>4061</v>
          </cell>
          <cell r="E84" t="str">
            <v>RES</v>
          </cell>
          <cell r="I84" t="str">
            <v>Second Year</v>
          </cell>
        </row>
        <row r="85">
          <cell r="B85">
            <v>2011</v>
          </cell>
          <cell r="D85">
            <v>8123</v>
          </cell>
          <cell r="E85" t="str">
            <v>RES</v>
          </cell>
          <cell r="I85" t="str">
            <v>Second Year</v>
          </cell>
        </row>
        <row r="86">
          <cell r="B86">
            <v>2011</v>
          </cell>
          <cell r="D86">
            <v>8123</v>
          </cell>
          <cell r="E86" t="str">
            <v>RES</v>
          </cell>
          <cell r="I86" t="str">
            <v>Second Year</v>
          </cell>
        </row>
        <row r="87">
          <cell r="B87">
            <v>2011</v>
          </cell>
          <cell r="D87">
            <v>4061</v>
          </cell>
          <cell r="E87" t="str">
            <v>RES</v>
          </cell>
          <cell r="I87" t="str">
            <v>Second Year</v>
          </cell>
        </row>
        <row r="88">
          <cell r="B88">
            <v>2011</v>
          </cell>
          <cell r="D88">
            <v>9477</v>
          </cell>
          <cell r="E88" t="str">
            <v>RES</v>
          </cell>
          <cell r="I88" t="str">
            <v>Second Year</v>
          </cell>
        </row>
        <row r="89">
          <cell r="B89">
            <v>2011</v>
          </cell>
          <cell r="D89">
            <v>86643.87</v>
          </cell>
          <cell r="E89" t="str">
            <v>RES</v>
          </cell>
          <cell r="I89" t="str">
            <v>Second Year</v>
          </cell>
        </row>
        <row r="90">
          <cell r="B90">
            <v>2011</v>
          </cell>
          <cell r="D90">
            <v>475</v>
          </cell>
          <cell r="E90" t="str">
            <v>RES</v>
          </cell>
          <cell r="I90" t="str">
            <v>Second Year</v>
          </cell>
        </row>
        <row r="91">
          <cell r="B91">
            <v>2011</v>
          </cell>
          <cell r="D91">
            <v>4748</v>
          </cell>
          <cell r="E91" t="str">
            <v>RES</v>
          </cell>
          <cell r="I91" t="str">
            <v>Second Year</v>
          </cell>
        </row>
        <row r="92">
          <cell r="B92">
            <v>2011</v>
          </cell>
          <cell r="D92">
            <v>1425</v>
          </cell>
          <cell r="E92" t="str">
            <v>RES</v>
          </cell>
          <cell r="I92" t="str">
            <v>Second Year</v>
          </cell>
        </row>
        <row r="93">
          <cell r="B93">
            <v>2011</v>
          </cell>
          <cell r="D93">
            <v>2849</v>
          </cell>
          <cell r="E93" t="str">
            <v>RES</v>
          </cell>
          <cell r="I93" t="str">
            <v>Second Year</v>
          </cell>
        </row>
        <row r="94">
          <cell r="B94">
            <v>2011</v>
          </cell>
          <cell r="D94">
            <v>2849</v>
          </cell>
          <cell r="E94" t="str">
            <v>RES</v>
          </cell>
          <cell r="I94" t="str">
            <v>Second Year</v>
          </cell>
        </row>
        <row r="95">
          <cell r="B95">
            <v>2011</v>
          </cell>
          <cell r="D95">
            <v>1425</v>
          </cell>
          <cell r="E95" t="str">
            <v>RES</v>
          </cell>
          <cell r="I95" t="str">
            <v>Second Year</v>
          </cell>
        </row>
        <row r="96">
          <cell r="B96">
            <v>2011</v>
          </cell>
          <cell r="D96">
            <v>3324</v>
          </cell>
          <cell r="E96" t="str">
            <v>RES</v>
          </cell>
          <cell r="I96" t="str">
            <v>Second Year</v>
          </cell>
        </row>
        <row r="97">
          <cell r="B97">
            <v>2011</v>
          </cell>
          <cell r="D97">
            <v>30388.44</v>
          </cell>
          <cell r="E97" t="str">
            <v>RES</v>
          </cell>
          <cell r="I97" t="str">
            <v>Second Year</v>
          </cell>
        </row>
        <row r="98">
          <cell r="B98">
            <v>2011</v>
          </cell>
          <cell r="D98">
            <v>51871.39</v>
          </cell>
          <cell r="E98" t="str">
            <v>RES</v>
          </cell>
          <cell r="I98" t="str">
            <v>Second Year</v>
          </cell>
        </row>
        <row r="99">
          <cell r="B99">
            <v>2011</v>
          </cell>
          <cell r="D99">
            <v>85277.36</v>
          </cell>
          <cell r="E99" t="str">
            <v>RES</v>
          </cell>
          <cell r="I99" t="str">
            <v>Second Year</v>
          </cell>
        </row>
        <row r="100">
          <cell r="B100">
            <v>2011</v>
          </cell>
          <cell r="D100">
            <v>56014.67</v>
          </cell>
          <cell r="E100" t="str">
            <v>RES</v>
          </cell>
          <cell r="I100" t="str">
            <v>Second Year</v>
          </cell>
        </row>
        <row r="101">
          <cell r="B101">
            <v>2011</v>
          </cell>
          <cell r="D101">
            <v>19646.57</v>
          </cell>
          <cell r="E101" t="str">
            <v>RES</v>
          </cell>
          <cell r="I101" t="str">
            <v>Second Year</v>
          </cell>
        </row>
        <row r="102">
          <cell r="B102">
            <v>2011</v>
          </cell>
          <cell r="D102">
            <v>4135.28</v>
          </cell>
          <cell r="E102" t="str">
            <v>RES</v>
          </cell>
          <cell r="I102" t="str">
            <v>Second Year</v>
          </cell>
        </row>
        <row r="103">
          <cell r="B103">
            <v>2011</v>
          </cell>
          <cell r="D103">
            <v>6798.47</v>
          </cell>
          <cell r="E103" t="str">
            <v>RES</v>
          </cell>
          <cell r="I103" t="str">
            <v>Second Year</v>
          </cell>
        </row>
        <row r="104">
          <cell r="B104">
            <v>2011</v>
          </cell>
          <cell r="D104">
            <v>4465.6000000000004</v>
          </cell>
          <cell r="E104" t="str">
            <v>RES</v>
          </cell>
          <cell r="I104" t="str">
            <v>Second Year</v>
          </cell>
        </row>
        <row r="105">
          <cell r="B105">
            <v>2011</v>
          </cell>
          <cell r="D105">
            <v>1566.26</v>
          </cell>
          <cell r="E105" t="str">
            <v>RES</v>
          </cell>
          <cell r="I105" t="str">
            <v>Second Year</v>
          </cell>
        </row>
        <row r="106">
          <cell r="B106">
            <v>2011</v>
          </cell>
          <cell r="D106">
            <v>7297.56</v>
          </cell>
          <cell r="E106" t="str">
            <v>RES</v>
          </cell>
          <cell r="I106" t="str">
            <v>Second Year</v>
          </cell>
        </row>
        <row r="107">
          <cell r="B107">
            <v>2011</v>
          </cell>
          <cell r="D107">
            <v>11997.3</v>
          </cell>
          <cell r="E107" t="str">
            <v>RES</v>
          </cell>
          <cell r="I107" t="str">
            <v>Second Year</v>
          </cell>
        </row>
        <row r="108">
          <cell r="B108">
            <v>2011</v>
          </cell>
          <cell r="D108">
            <v>7880.46</v>
          </cell>
          <cell r="E108" t="str">
            <v>RES</v>
          </cell>
          <cell r="I108" t="str">
            <v>Second Year</v>
          </cell>
        </row>
        <row r="109">
          <cell r="B109">
            <v>2011</v>
          </cell>
          <cell r="D109">
            <v>2763.99</v>
          </cell>
          <cell r="E109" t="str">
            <v>RES</v>
          </cell>
          <cell r="I109" t="str">
            <v>Second Year</v>
          </cell>
        </row>
        <row r="110">
          <cell r="B110">
            <v>2011</v>
          </cell>
          <cell r="D110">
            <v>4399</v>
          </cell>
          <cell r="E110" t="str">
            <v>RES</v>
          </cell>
          <cell r="I110" t="str">
            <v>Second Year</v>
          </cell>
        </row>
        <row r="111">
          <cell r="B111">
            <v>2011</v>
          </cell>
          <cell r="D111">
            <v>3456</v>
          </cell>
          <cell r="E111" t="str">
            <v>RES</v>
          </cell>
          <cell r="I111" t="str">
            <v>Second Year</v>
          </cell>
        </row>
        <row r="112">
          <cell r="B112">
            <v>2011</v>
          </cell>
          <cell r="D112">
            <v>943</v>
          </cell>
          <cell r="E112" t="str">
            <v>RES</v>
          </cell>
          <cell r="I112" t="str">
            <v>Second Year</v>
          </cell>
        </row>
        <row r="113">
          <cell r="B113">
            <v>2011</v>
          </cell>
          <cell r="D113">
            <v>1728</v>
          </cell>
          <cell r="E113" t="str">
            <v>RES</v>
          </cell>
          <cell r="I113" t="str">
            <v>Second Year</v>
          </cell>
        </row>
        <row r="114">
          <cell r="B114">
            <v>2011</v>
          </cell>
          <cell r="D114">
            <v>5193.1099999999997</v>
          </cell>
          <cell r="E114" t="str">
            <v>RES</v>
          </cell>
          <cell r="I114" t="str">
            <v>Second Year</v>
          </cell>
        </row>
        <row r="115">
          <cell r="B115">
            <v>2011</v>
          </cell>
          <cell r="D115">
            <v>7232</v>
          </cell>
          <cell r="E115" t="str">
            <v>RES</v>
          </cell>
          <cell r="I115" t="str">
            <v>Second Year</v>
          </cell>
        </row>
        <row r="116">
          <cell r="B116">
            <v>2011</v>
          </cell>
          <cell r="D116">
            <v>5682</v>
          </cell>
          <cell r="E116" t="str">
            <v>RES</v>
          </cell>
          <cell r="I116" t="str">
            <v>Second Year</v>
          </cell>
        </row>
        <row r="117">
          <cell r="B117">
            <v>2011</v>
          </cell>
          <cell r="D117">
            <v>1550</v>
          </cell>
          <cell r="E117" t="str">
            <v>RES</v>
          </cell>
          <cell r="I117" t="str">
            <v>Second Year</v>
          </cell>
        </row>
        <row r="118">
          <cell r="B118">
            <v>2011</v>
          </cell>
          <cell r="D118">
            <v>2841</v>
          </cell>
          <cell r="E118" t="str">
            <v>RES</v>
          </cell>
          <cell r="I118" t="str">
            <v>Second Year</v>
          </cell>
        </row>
        <row r="119">
          <cell r="B119">
            <v>2011</v>
          </cell>
          <cell r="D119">
            <v>8537.4599999999991</v>
          </cell>
          <cell r="E119" t="str">
            <v>RES</v>
          </cell>
          <cell r="I119" t="str">
            <v>Second Year</v>
          </cell>
        </row>
        <row r="120">
          <cell r="B120">
            <v>2011</v>
          </cell>
          <cell r="D120">
            <v>4750</v>
          </cell>
          <cell r="E120" t="str">
            <v>RES</v>
          </cell>
          <cell r="I120" t="str">
            <v>Second Year</v>
          </cell>
        </row>
        <row r="121">
          <cell r="B121">
            <v>2011</v>
          </cell>
          <cell r="D121">
            <v>3732</v>
          </cell>
          <cell r="E121" t="str">
            <v>RES</v>
          </cell>
          <cell r="I121" t="str">
            <v>Second Year</v>
          </cell>
        </row>
        <row r="122">
          <cell r="B122">
            <v>2011</v>
          </cell>
          <cell r="D122">
            <v>1018</v>
          </cell>
          <cell r="E122" t="str">
            <v>RES</v>
          </cell>
          <cell r="I122" t="str">
            <v>Second Year</v>
          </cell>
        </row>
        <row r="123">
          <cell r="B123">
            <v>2011</v>
          </cell>
          <cell r="D123">
            <v>1866</v>
          </cell>
          <cell r="E123" t="str">
            <v>RES</v>
          </cell>
          <cell r="I123" t="str">
            <v>Second Year</v>
          </cell>
        </row>
        <row r="124">
          <cell r="B124">
            <v>2011</v>
          </cell>
          <cell r="D124">
            <v>5608.69</v>
          </cell>
          <cell r="E124" t="str">
            <v>RES</v>
          </cell>
          <cell r="I124" t="str">
            <v>Second Year</v>
          </cell>
        </row>
        <row r="125">
          <cell r="B125">
            <v>2011</v>
          </cell>
          <cell r="D125">
            <v>1666</v>
          </cell>
          <cell r="E125" t="str">
            <v>RES</v>
          </cell>
          <cell r="I125" t="str">
            <v>Second Year</v>
          </cell>
        </row>
        <row r="126">
          <cell r="B126">
            <v>2011</v>
          </cell>
          <cell r="D126">
            <v>1309</v>
          </cell>
          <cell r="E126" t="str">
            <v>RES</v>
          </cell>
          <cell r="I126" t="str">
            <v>Second Year</v>
          </cell>
        </row>
        <row r="127">
          <cell r="B127">
            <v>2011</v>
          </cell>
          <cell r="D127">
            <v>357</v>
          </cell>
          <cell r="E127" t="str">
            <v>RES</v>
          </cell>
          <cell r="I127" t="str">
            <v>Second Year</v>
          </cell>
        </row>
        <row r="128">
          <cell r="B128">
            <v>2011</v>
          </cell>
          <cell r="D128">
            <v>655</v>
          </cell>
          <cell r="E128" t="str">
            <v>RES</v>
          </cell>
          <cell r="I128" t="str">
            <v>Second Year</v>
          </cell>
        </row>
        <row r="129">
          <cell r="B129">
            <v>2011</v>
          </cell>
          <cell r="D129">
            <v>1966.7</v>
          </cell>
          <cell r="E129" t="str">
            <v>RES</v>
          </cell>
          <cell r="I129" t="str">
            <v>Second Year</v>
          </cell>
        </row>
        <row r="130">
          <cell r="B130">
            <v>2011</v>
          </cell>
          <cell r="D130">
            <v>1131</v>
          </cell>
          <cell r="E130" t="str">
            <v>RES</v>
          </cell>
          <cell r="I130" t="str">
            <v>Second Year</v>
          </cell>
        </row>
        <row r="131">
          <cell r="B131">
            <v>2011</v>
          </cell>
          <cell r="D131">
            <v>3392</v>
          </cell>
          <cell r="E131" t="str">
            <v>RES</v>
          </cell>
          <cell r="I131" t="str">
            <v>Second Year</v>
          </cell>
        </row>
        <row r="132">
          <cell r="B132">
            <v>2011</v>
          </cell>
          <cell r="D132">
            <v>1131</v>
          </cell>
          <cell r="E132" t="str">
            <v>RES</v>
          </cell>
          <cell r="I132" t="str">
            <v>Second Year</v>
          </cell>
        </row>
        <row r="133">
          <cell r="B133">
            <v>2011</v>
          </cell>
          <cell r="D133">
            <v>1131</v>
          </cell>
          <cell r="E133" t="str">
            <v>RES</v>
          </cell>
          <cell r="I133" t="str">
            <v>Second Year</v>
          </cell>
        </row>
        <row r="134">
          <cell r="B134">
            <v>2011</v>
          </cell>
          <cell r="D134">
            <v>6219</v>
          </cell>
          <cell r="E134" t="str">
            <v>RES</v>
          </cell>
          <cell r="I134" t="str">
            <v>Second Year</v>
          </cell>
        </row>
        <row r="135">
          <cell r="B135">
            <v>2011</v>
          </cell>
          <cell r="D135">
            <v>2261</v>
          </cell>
          <cell r="E135" t="str">
            <v>RES</v>
          </cell>
          <cell r="I135" t="str">
            <v>Second Year</v>
          </cell>
        </row>
        <row r="136">
          <cell r="B136">
            <v>2011</v>
          </cell>
          <cell r="D136">
            <v>3957</v>
          </cell>
          <cell r="E136" t="str">
            <v>RES</v>
          </cell>
          <cell r="I136" t="str">
            <v>Second Year</v>
          </cell>
        </row>
        <row r="137">
          <cell r="B137">
            <v>2011</v>
          </cell>
          <cell r="D137">
            <v>9046</v>
          </cell>
          <cell r="E137" t="str">
            <v>RES</v>
          </cell>
          <cell r="I137" t="str">
            <v>Second Year</v>
          </cell>
        </row>
        <row r="138">
          <cell r="B138">
            <v>2011</v>
          </cell>
          <cell r="D138">
            <v>28485.21</v>
          </cell>
          <cell r="E138" t="str">
            <v>RES</v>
          </cell>
          <cell r="I138" t="str">
            <v>Second Year</v>
          </cell>
        </row>
        <row r="139">
          <cell r="B139">
            <v>2011</v>
          </cell>
          <cell r="D139">
            <v>1859</v>
          </cell>
          <cell r="E139" t="str">
            <v>RES</v>
          </cell>
          <cell r="I139" t="str">
            <v>Second Year</v>
          </cell>
        </row>
        <row r="140">
          <cell r="B140">
            <v>2011</v>
          </cell>
          <cell r="D140">
            <v>5577</v>
          </cell>
          <cell r="E140" t="str">
            <v>RES</v>
          </cell>
          <cell r="I140" t="str">
            <v>Second Year</v>
          </cell>
        </row>
        <row r="141">
          <cell r="B141">
            <v>2011</v>
          </cell>
          <cell r="D141">
            <v>1859</v>
          </cell>
          <cell r="E141" t="str">
            <v>RES</v>
          </cell>
          <cell r="I141" t="str">
            <v>Second Year</v>
          </cell>
        </row>
        <row r="142">
          <cell r="B142">
            <v>2011</v>
          </cell>
          <cell r="D142">
            <v>1859</v>
          </cell>
          <cell r="E142" t="str">
            <v>RES</v>
          </cell>
          <cell r="I142" t="str">
            <v>Second Year</v>
          </cell>
        </row>
        <row r="143">
          <cell r="B143">
            <v>2011</v>
          </cell>
          <cell r="D143">
            <v>10224</v>
          </cell>
          <cell r="E143" t="str">
            <v>RES</v>
          </cell>
          <cell r="I143" t="str">
            <v>Second Year</v>
          </cell>
        </row>
        <row r="144">
          <cell r="B144">
            <v>2011</v>
          </cell>
          <cell r="D144">
            <v>3718</v>
          </cell>
          <cell r="E144" t="str">
            <v>RES</v>
          </cell>
          <cell r="I144" t="str">
            <v>Second Year</v>
          </cell>
        </row>
        <row r="145">
          <cell r="B145">
            <v>2011</v>
          </cell>
          <cell r="D145">
            <v>6506</v>
          </cell>
          <cell r="E145" t="str">
            <v>RES</v>
          </cell>
          <cell r="I145" t="str">
            <v>Second Year</v>
          </cell>
        </row>
        <row r="146">
          <cell r="B146">
            <v>2011</v>
          </cell>
          <cell r="D146">
            <v>14871</v>
          </cell>
          <cell r="E146" t="str">
            <v>RES</v>
          </cell>
          <cell r="I146" t="str">
            <v>Second Year</v>
          </cell>
        </row>
        <row r="147">
          <cell r="B147">
            <v>2011</v>
          </cell>
          <cell r="D147">
            <v>46830.14</v>
          </cell>
          <cell r="E147" t="str">
            <v>RES</v>
          </cell>
          <cell r="I147" t="str">
            <v>Second Year</v>
          </cell>
        </row>
        <row r="148">
          <cell r="B148">
            <v>2011</v>
          </cell>
          <cell r="D148">
            <v>1221</v>
          </cell>
          <cell r="E148" t="str">
            <v>RES</v>
          </cell>
          <cell r="I148" t="str">
            <v>Second Year</v>
          </cell>
        </row>
        <row r="149">
          <cell r="B149">
            <v>2011</v>
          </cell>
          <cell r="D149">
            <v>3663</v>
          </cell>
          <cell r="E149" t="str">
            <v>RES</v>
          </cell>
          <cell r="I149" t="str">
            <v>Second Year</v>
          </cell>
        </row>
        <row r="150">
          <cell r="B150">
            <v>2011</v>
          </cell>
          <cell r="D150">
            <v>1221</v>
          </cell>
          <cell r="E150" t="str">
            <v>RES</v>
          </cell>
          <cell r="I150" t="str">
            <v>Second Year</v>
          </cell>
        </row>
        <row r="151">
          <cell r="B151">
            <v>2011</v>
          </cell>
          <cell r="D151">
            <v>1221</v>
          </cell>
          <cell r="E151" t="str">
            <v>RES</v>
          </cell>
          <cell r="I151" t="str">
            <v>Second Year</v>
          </cell>
        </row>
        <row r="152">
          <cell r="B152">
            <v>2011</v>
          </cell>
          <cell r="D152">
            <v>6716</v>
          </cell>
          <cell r="E152" t="str">
            <v>RES</v>
          </cell>
          <cell r="I152" t="str">
            <v>Second Year</v>
          </cell>
        </row>
        <row r="153">
          <cell r="B153">
            <v>2011</v>
          </cell>
          <cell r="D153">
            <v>2442</v>
          </cell>
          <cell r="E153" t="str">
            <v>RES</v>
          </cell>
          <cell r="I153" t="str">
            <v>Second Year</v>
          </cell>
        </row>
        <row r="154">
          <cell r="B154">
            <v>2011</v>
          </cell>
          <cell r="D154">
            <v>4274</v>
          </cell>
          <cell r="E154" t="str">
            <v>RES</v>
          </cell>
          <cell r="I154" t="str">
            <v>Second Year</v>
          </cell>
        </row>
        <row r="155">
          <cell r="B155">
            <v>2011</v>
          </cell>
          <cell r="D155">
            <v>9768</v>
          </cell>
          <cell r="E155" t="str">
            <v>RES</v>
          </cell>
          <cell r="I155" t="str">
            <v>Second Year</v>
          </cell>
        </row>
        <row r="156">
          <cell r="B156">
            <v>2011</v>
          </cell>
          <cell r="D156">
            <v>30760.43</v>
          </cell>
          <cell r="E156" t="str">
            <v>RES</v>
          </cell>
          <cell r="I156" t="str">
            <v>Second Year</v>
          </cell>
        </row>
        <row r="157">
          <cell r="B157">
            <v>2011</v>
          </cell>
          <cell r="D157">
            <v>428</v>
          </cell>
          <cell r="E157" t="str">
            <v>RES</v>
          </cell>
          <cell r="I157" t="str">
            <v>Second Year</v>
          </cell>
        </row>
        <row r="158">
          <cell r="B158">
            <v>2011</v>
          </cell>
          <cell r="D158">
            <v>1285</v>
          </cell>
          <cell r="E158" t="str">
            <v>RES</v>
          </cell>
          <cell r="I158" t="str">
            <v>Second Year</v>
          </cell>
        </row>
        <row r="159">
          <cell r="B159">
            <v>2011</v>
          </cell>
          <cell r="D159">
            <v>428</v>
          </cell>
          <cell r="E159" t="str">
            <v>RES</v>
          </cell>
          <cell r="I159" t="str">
            <v>Second Year</v>
          </cell>
        </row>
        <row r="160">
          <cell r="B160">
            <v>2011</v>
          </cell>
          <cell r="D160">
            <v>428</v>
          </cell>
          <cell r="E160" t="str">
            <v>RES</v>
          </cell>
          <cell r="I160" t="str">
            <v>Second Year</v>
          </cell>
        </row>
        <row r="161">
          <cell r="B161">
            <v>2011</v>
          </cell>
          <cell r="D161">
            <v>2355</v>
          </cell>
          <cell r="E161" t="str">
            <v>RES</v>
          </cell>
          <cell r="I161" t="str">
            <v>Second Year</v>
          </cell>
        </row>
        <row r="162">
          <cell r="B162">
            <v>2011</v>
          </cell>
          <cell r="D162">
            <v>857</v>
          </cell>
          <cell r="E162" t="str">
            <v>RES</v>
          </cell>
          <cell r="I162" t="str">
            <v>Second Year</v>
          </cell>
        </row>
        <row r="163">
          <cell r="B163">
            <v>2011</v>
          </cell>
          <cell r="D163">
            <v>1499</v>
          </cell>
          <cell r="E163" t="str">
            <v>RES</v>
          </cell>
          <cell r="I163" t="str">
            <v>Second Year</v>
          </cell>
        </row>
        <row r="164">
          <cell r="B164">
            <v>2011</v>
          </cell>
          <cell r="D164">
            <v>3426</v>
          </cell>
          <cell r="E164" t="str">
            <v>RES</v>
          </cell>
          <cell r="I164" t="str">
            <v>Second Year</v>
          </cell>
        </row>
        <row r="165">
          <cell r="B165">
            <v>2011</v>
          </cell>
          <cell r="D165">
            <v>10789.58</v>
          </cell>
          <cell r="E165" t="str">
            <v>RES</v>
          </cell>
          <cell r="I165" t="str">
            <v>Second Year</v>
          </cell>
        </row>
        <row r="166">
          <cell r="B166">
            <v>2011</v>
          </cell>
          <cell r="D166">
            <v>52299.18</v>
          </cell>
          <cell r="E166" t="str">
            <v>COMM</v>
          </cell>
          <cell r="I166" t="str">
            <v>Second Year</v>
          </cell>
        </row>
        <row r="167">
          <cell r="B167">
            <v>2011</v>
          </cell>
          <cell r="D167">
            <v>85980.65</v>
          </cell>
          <cell r="E167" t="str">
            <v>COMM</v>
          </cell>
          <cell r="I167" t="str">
            <v>Second Year</v>
          </cell>
        </row>
        <row r="168">
          <cell r="B168">
            <v>2011</v>
          </cell>
          <cell r="D168">
            <v>56476.63</v>
          </cell>
          <cell r="E168" t="str">
            <v>COMM</v>
          </cell>
          <cell r="I168" t="str">
            <v>Second Year</v>
          </cell>
        </row>
        <row r="169">
          <cell r="B169">
            <v>2011</v>
          </cell>
          <cell r="D169">
            <v>19808.599999999999</v>
          </cell>
          <cell r="E169" t="str">
            <v>COMM</v>
          </cell>
          <cell r="I169" t="str">
            <v>Second Year</v>
          </cell>
        </row>
        <row r="170">
          <cell r="B170">
            <v>2011</v>
          </cell>
          <cell r="D170">
            <v>18118.080000000002</v>
          </cell>
          <cell r="E170" t="str">
            <v>COMM</v>
          </cell>
          <cell r="I170" t="str">
            <v>Second Year</v>
          </cell>
        </row>
        <row r="171">
          <cell r="B171">
            <v>2011</v>
          </cell>
          <cell r="D171">
            <v>29786.400000000001</v>
          </cell>
          <cell r="E171" t="str">
            <v>COMM</v>
          </cell>
          <cell r="I171" t="str">
            <v>Second Year</v>
          </cell>
        </row>
        <row r="172">
          <cell r="B172">
            <v>2011</v>
          </cell>
          <cell r="D172">
            <v>19565.28</v>
          </cell>
          <cell r="E172" t="str">
            <v>COMM</v>
          </cell>
          <cell r="I172" t="str">
            <v>Second Year</v>
          </cell>
        </row>
        <row r="173">
          <cell r="B173">
            <v>2011</v>
          </cell>
          <cell r="D173">
            <v>6862.32</v>
          </cell>
          <cell r="E173" t="str">
            <v>COMM</v>
          </cell>
          <cell r="I173" t="str">
            <v>Second Year</v>
          </cell>
        </row>
        <row r="174">
          <cell r="B174">
            <v>2011</v>
          </cell>
          <cell r="D174">
            <v>4151</v>
          </cell>
          <cell r="E174" t="str">
            <v>RES</v>
          </cell>
          <cell r="I174" t="str">
            <v>Second Year</v>
          </cell>
        </row>
        <row r="175">
          <cell r="B175">
            <v>2011</v>
          </cell>
          <cell r="D175">
            <v>1076</v>
          </cell>
          <cell r="E175" t="str">
            <v>RES</v>
          </cell>
          <cell r="I175" t="str">
            <v>Second Year</v>
          </cell>
        </row>
        <row r="176">
          <cell r="B176">
            <v>2011</v>
          </cell>
          <cell r="D176">
            <v>1999</v>
          </cell>
          <cell r="E176" t="str">
            <v>RES</v>
          </cell>
          <cell r="I176" t="str">
            <v>Second Year</v>
          </cell>
        </row>
        <row r="177">
          <cell r="B177">
            <v>2011</v>
          </cell>
          <cell r="D177">
            <v>1076</v>
          </cell>
          <cell r="E177" t="str">
            <v>RES</v>
          </cell>
          <cell r="I177" t="str">
            <v>Second Year</v>
          </cell>
        </row>
        <row r="178">
          <cell r="B178">
            <v>2011</v>
          </cell>
          <cell r="D178">
            <v>7073.2</v>
          </cell>
          <cell r="E178" t="str">
            <v>RES</v>
          </cell>
          <cell r="I178" t="str">
            <v>Second Year</v>
          </cell>
        </row>
        <row r="179">
          <cell r="B179">
            <v>2011</v>
          </cell>
          <cell r="D179">
            <v>6825</v>
          </cell>
          <cell r="E179" t="str">
            <v>RES</v>
          </cell>
          <cell r="I179" t="str">
            <v>Second Year</v>
          </cell>
        </row>
        <row r="180">
          <cell r="B180">
            <v>2011</v>
          </cell>
          <cell r="D180">
            <v>1769</v>
          </cell>
          <cell r="E180" t="str">
            <v>RES</v>
          </cell>
          <cell r="I180" t="str">
            <v>Second Year</v>
          </cell>
        </row>
        <row r="181">
          <cell r="B181">
            <v>2011</v>
          </cell>
          <cell r="D181">
            <v>3286</v>
          </cell>
          <cell r="E181" t="str">
            <v>RES</v>
          </cell>
          <cell r="I181" t="str">
            <v>Second Year</v>
          </cell>
        </row>
        <row r="182">
          <cell r="B182">
            <v>2011</v>
          </cell>
          <cell r="D182">
            <v>1769</v>
          </cell>
          <cell r="E182" t="str">
            <v>RES</v>
          </cell>
          <cell r="I182" t="str">
            <v>Second Year</v>
          </cell>
        </row>
        <row r="183">
          <cell r="B183">
            <v>2011</v>
          </cell>
          <cell r="D183">
            <v>11628.07</v>
          </cell>
          <cell r="E183" t="str">
            <v>RES</v>
          </cell>
          <cell r="I183" t="str">
            <v>Second Year</v>
          </cell>
        </row>
        <row r="184">
          <cell r="B184">
            <v>2011</v>
          </cell>
          <cell r="D184">
            <v>4483</v>
          </cell>
          <cell r="E184" t="str">
            <v>RES</v>
          </cell>
          <cell r="I184" t="str">
            <v>Second Year</v>
          </cell>
        </row>
        <row r="185">
          <cell r="B185">
            <v>2011</v>
          </cell>
          <cell r="D185">
            <v>1162</v>
          </cell>
          <cell r="E185" t="str">
            <v>RES</v>
          </cell>
          <cell r="I185" t="str">
            <v>Second Year</v>
          </cell>
        </row>
        <row r="186">
          <cell r="B186">
            <v>2011</v>
          </cell>
          <cell r="D186">
            <v>2158</v>
          </cell>
          <cell r="E186" t="str">
            <v>RES</v>
          </cell>
          <cell r="I186" t="str">
            <v>Second Year</v>
          </cell>
        </row>
        <row r="187">
          <cell r="B187">
            <v>2011</v>
          </cell>
          <cell r="D187">
            <v>1162</v>
          </cell>
          <cell r="E187" t="str">
            <v>RES</v>
          </cell>
          <cell r="I187" t="str">
            <v>Second Year</v>
          </cell>
        </row>
        <row r="188">
          <cell r="B188">
            <v>2011</v>
          </cell>
          <cell r="D188">
            <v>7638.32</v>
          </cell>
          <cell r="E188" t="str">
            <v>RES</v>
          </cell>
          <cell r="I188" t="str">
            <v>Second Year</v>
          </cell>
        </row>
        <row r="189">
          <cell r="B189">
            <v>2011</v>
          </cell>
          <cell r="D189">
            <v>1572</v>
          </cell>
          <cell r="E189" t="str">
            <v>RES</v>
          </cell>
          <cell r="I189" t="str">
            <v>Second Year</v>
          </cell>
        </row>
        <row r="190">
          <cell r="B190">
            <v>2011</v>
          </cell>
          <cell r="D190">
            <v>408</v>
          </cell>
          <cell r="E190" t="str">
            <v>RES</v>
          </cell>
          <cell r="I190" t="str">
            <v>Second Year</v>
          </cell>
        </row>
        <row r="191">
          <cell r="B191">
            <v>2011</v>
          </cell>
          <cell r="D191">
            <v>757</v>
          </cell>
          <cell r="E191" t="str">
            <v>RES</v>
          </cell>
          <cell r="I191" t="str">
            <v>Second Year</v>
          </cell>
        </row>
        <row r="192">
          <cell r="B192">
            <v>2011</v>
          </cell>
          <cell r="D192">
            <v>408</v>
          </cell>
          <cell r="E192" t="str">
            <v>RES</v>
          </cell>
          <cell r="I192" t="str">
            <v>Second Year</v>
          </cell>
        </row>
        <row r="193">
          <cell r="B193">
            <v>2011</v>
          </cell>
          <cell r="D193">
            <v>2678.44</v>
          </cell>
          <cell r="E193" t="str">
            <v>RES</v>
          </cell>
          <cell r="I193" t="str">
            <v>Second Year</v>
          </cell>
        </row>
        <row r="194">
          <cell r="B194">
            <v>2011</v>
          </cell>
          <cell r="D194">
            <v>7528</v>
          </cell>
          <cell r="E194" t="str">
            <v>RES</v>
          </cell>
          <cell r="I194" t="str">
            <v>Second Year</v>
          </cell>
        </row>
        <row r="195">
          <cell r="B195">
            <v>2011</v>
          </cell>
          <cell r="D195">
            <v>67720.75</v>
          </cell>
          <cell r="E195" t="str">
            <v>RES</v>
          </cell>
          <cell r="I195" t="str">
            <v>Second Year</v>
          </cell>
        </row>
        <row r="196">
          <cell r="B196">
            <v>2011</v>
          </cell>
          <cell r="D196">
            <v>12377</v>
          </cell>
          <cell r="E196" t="str">
            <v>RES</v>
          </cell>
          <cell r="I196" t="str">
            <v>Second Year</v>
          </cell>
        </row>
        <row r="197">
          <cell r="B197">
            <v>2011</v>
          </cell>
          <cell r="D197">
            <v>111333.09</v>
          </cell>
          <cell r="E197" t="str">
            <v>RES</v>
          </cell>
          <cell r="I197" t="str">
            <v>Second Year</v>
          </cell>
        </row>
        <row r="198">
          <cell r="B198">
            <v>2011</v>
          </cell>
          <cell r="D198">
            <v>8130</v>
          </cell>
          <cell r="E198" t="str">
            <v>RES</v>
          </cell>
          <cell r="I198" t="str">
            <v>Second Year</v>
          </cell>
        </row>
        <row r="199">
          <cell r="B199">
            <v>2011</v>
          </cell>
          <cell r="D199">
            <v>73129.320000000007</v>
          </cell>
          <cell r="E199" t="str">
            <v>RES</v>
          </cell>
          <cell r="I199" t="str">
            <v>Second Year</v>
          </cell>
        </row>
        <row r="200">
          <cell r="B200">
            <v>2011</v>
          </cell>
          <cell r="D200">
            <v>2851</v>
          </cell>
          <cell r="E200" t="str">
            <v>RES</v>
          </cell>
          <cell r="I200" t="str">
            <v>Second Year</v>
          </cell>
        </row>
        <row r="201">
          <cell r="B201">
            <v>2011</v>
          </cell>
          <cell r="D201">
            <v>25649.87</v>
          </cell>
          <cell r="E201" t="str">
            <v>RES</v>
          </cell>
          <cell r="I201" t="str">
            <v>Second Year</v>
          </cell>
        </row>
        <row r="202">
          <cell r="B202">
            <v>2011</v>
          </cell>
          <cell r="D202">
            <v>8720</v>
          </cell>
          <cell r="E202" t="str">
            <v>RES</v>
          </cell>
          <cell r="I202" t="str">
            <v>Second Year</v>
          </cell>
        </row>
        <row r="203">
          <cell r="B203">
            <v>2011</v>
          </cell>
          <cell r="D203">
            <v>8720</v>
          </cell>
          <cell r="E203" t="str">
            <v>RES</v>
          </cell>
          <cell r="I203" t="str">
            <v>Second Year</v>
          </cell>
        </row>
        <row r="204">
          <cell r="B204">
            <v>2011</v>
          </cell>
          <cell r="D204">
            <v>200572.51</v>
          </cell>
          <cell r="E204" t="str">
            <v>RES</v>
          </cell>
          <cell r="I204" t="str">
            <v>Second Year</v>
          </cell>
        </row>
        <row r="205">
          <cell r="B205">
            <v>2011</v>
          </cell>
          <cell r="D205">
            <v>14336</v>
          </cell>
          <cell r="E205" t="str">
            <v>RES</v>
          </cell>
          <cell r="I205" t="str">
            <v>Second Year</v>
          </cell>
        </row>
        <row r="206">
          <cell r="B206">
            <v>2011</v>
          </cell>
          <cell r="D206">
            <v>14336</v>
          </cell>
          <cell r="E206" t="str">
            <v>RES</v>
          </cell>
          <cell r="I206" t="str">
            <v>Second Year</v>
          </cell>
        </row>
        <row r="207">
          <cell r="B207">
            <v>2011</v>
          </cell>
          <cell r="D207">
            <v>329743.89</v>
          </cell>
          <cell r="E207" t="str">
            <v>RES</v>
          </cell>
          <cell r="I207" t="str">
            <v>Second Year</v>
          </cell>
        </row>
        <row r="208">
          <cell r="B208">
            <v>2011</v>
          </cell>
          <cell r="D208">
            <v>9417</v>
          </cell>
          <cell r="E208" t="str">
            <v>RES</v>
          </cell>
          <cell r="I208" t="str">
            <v>Second Year</v>
          </cell>
        </row>
        <row r="209">
          <cell r="B209">
            <v>2011</v>
          </cell>
          <cell r="D209">
            <v>9417</v>
          </cell>
          <cell r="E209" t="str">
            <v>RES</v>
          </cell>
          <cell r="I209" t="str">
            <v>Second Year</v>
          </cell>
        </row>
        <row r="210">
          <cell r="B210">
            <v>2011</v>
          </cell>
          <cell r="D210">
            <v>216592.48</v>
          </cell>
          <cell r="E210" t="str">
            <v>RES</v>
          </cell>
          <cell r="I210" t="str">
            <v>Second Year</v>
          </cell>
        </row>
        <row r="211">
          <cell r="B211">
            <v>2011</v>
          </cell>
          <cell r="D211">
            <v>3303</v>
          </cell>
          <cell r="E211" t="str">
            <v>RES</v>
          </cell>
          <cell r="I211" t="str">
            <v>Second Year</v>
          </cell>
        </row>
        <row r="212">
          <cell r="B212">
            <v>2011</v>
          </cell>
          <cell r="D212">
            <v>3303</v>
          </cell>
          <cell r="E212" t="str">
            <v>RES</v>
          </cell>
          <cell r="I212" t="str">
            <v>Second Year</v>
          </cell>
        </row>
        <row r="213">
          <cell r="B213">
            <v>2011</v>
          </cell>
          <cell r="D213">
            <v>75967.41</v>
          </cell>
          <cell r="E213" t="str">
            <v>RES</v>
          </cell>
          <cell r="I213" t="str">
            <v>Second Year</v>
          </cell>
        </row>
        <row r="214">
          <cell r="B214">
            <v>2011</v>
          </cell>
          <cell r="D214">
            <v>6190.34</v>
          </cell>
          <cell r="E214" t="str">
            <v>RES</v>
          </cell>
          <cell r="I214" t="str">
            <v>Second Year</v>
          </cell>
        </row>
        <row r="215">
          <cell r="B215">
            <v>2011</v>
          </cell>
          <cell r="D215">
            <v>10177.02</v>
          </cell>
          <cell r="E215" t="str">
            <v>RES</v>
          </cell>
          <cell r="I215" t="str">
            <v>Second Year</v>
          </cell>
        </row>
        <row r="216">
          <cell r="B216">
            <v>2011</v>
          </cell>
          <cell r="D216">
            <v>6684.8</v>
          </cell>
          <cell r="E216" t="str">
            <v>RES</v>
          </cell>
          <cell r="I216" t="str">
            <v>Second Year</v>
          </cell>
        </row>
        <row r="217">
          <cell r="B217">
            <v>2011</v>
          </cell>
          <cell r="D217">
            <v>2344.63</v>
          </cell>
          <cell r="E217" t="str">
            <v>RES</v>
          </cell>
          <cell r="I217" t="str">
            <v>Second Year</v>
          </cell>
        </row>
        <row r="218">
          <cell r="B218">
            <v>2011</v>
          </cell>
          <cell r="D218">
            <v>93685.57</v>
          </cell>
          <cell r="E218" t="str">
            <v>COMM</v>
          </cell>
          <cell r="I218" t="str">
            <v>Second Year</v>
          </cell>
        </row>
        <row r="219">
          <cell r="B219">
            <v>2011</v>
          </cell>
          <cell r="D219">
            <v>154020.51</v>
          </cell>
          <cell r="E219" t="str">
            <v>COMM</v>
          </cell>
          <cell r="I219" t="str">
            <v>Second Year</v>
          </cell>
        </row>
        <row r="220">
          <cell r="B220">
            <v>2011</v>
          </cell>
          <cell r="D220">
            <v>101168.8</v>
          </cell>
          <cell r="E220" t="str">
            <v>COMM</v>
          </cell>
          <cell r="I220" t="str">
            <v>Second Year</v>
          </cell>
        </row>
        <row r="221">
          <cell r="B221">
            <v>2011</v>
          </cell>
          <cell r="D221">
            <v>35483.919999999998</v>
          </cell>
          <cell r="E221" t="str">
            <v>COMM</v>
          </cell>
          <cell r="I221" t="str">
            <v>Second Year</v>
          </cell>
        </row>
        <row r="222">
          <cell r="B222">
            <v>2011</v>
          </cell>
          <cell r="D222">
            <v>7289.17</v>
          </cell>
          <cell r="E222" t="str">
            <v>RES</v>
          </cell>
          <cell r="I222" t="str">
            <v>Second Year</v>
          </cell>
        </row>
        <row r="223">
          <cell r="B223">
            <v>2011</v>
          </cell>
          <cell r="D223">
            <v>11983.51</v>
          </cell>
          <cell r="E223" t="str">
            <v>RES</v>
          </cell>
          <cell r="I223" t="str">
            <v>Second Year</v>
          </cell>
        </row>
        <row r="224">
          <cell r="B224">
            <v>2011</v>
          </cell>
          <cell r="D224">
            <v>7871.4</v>
          </cell>
          <cell r="E224" t="str">
            <v>RES</v>
          </cell>
          <cell r="I224" t="str">
            <v>Second Year</v>
          </cell>
        </row>
        <row r="225">
          <cell r="B225">
            <v>2011</v>
          </cell>
          <cell r="D225">
            <v>2760.82</v>
          </cell>
          <cell r="E225" t="str">
            <v>RES</v>
          </cell>
          <cell r="I225" t="str">
            <v>Second Year</v>
          </cell>
        </row>
        <row r="226">
          <cell r="B226">
            <v>2011</v>
          </cell>
          <cell r="D226">
            <v>157207.9</v>
          </cell>
          <cell r="E226" t="str">
            <v>COMM</v>
          </cell>
          <cell r="I226" t="str">
            <v>Second Year</v>
          </cell>
        </row>
        <row r="227">
          <cell r="B227">
            <v>2011</v>
          </cell>
          <cell r="D227">
            <v>258452.18</v>
          </cell>
          <cell r="E227" t="str">
            <v>COMM</v>
          </cell>
          <cell r="I227" t="str">
            <v>Second Year</v>
          </cell>
        </row>
        <row r="228">
          <cell r="B228">
            <v>2011</v>
          </cell>
          <cell r="D228">
            <v>169765.04</v>
          </cell>
          <cell r="E228" t="str">
            <v>COMM</v>
          </cell>
          <cell r="I228" t="str">
            <v>Second Year</v>
          </cell>
        </row>
        <row r="229">
          <cell r="B229">
            <v>2011</v>
          </cell>
          <cell r="D229">
            <v>59543.33</v>
          </cell>
          <cell r="E229" t="str">
            <v>COMM</v>
          </cell>
          <cell r="I229" t="str">
            <v>Second Year</v>
          </cell>
        </row>
        <row r="230">
          <cell r="B230">
            <v>2011</v>
          </cell>
          <cell r="D230">
            <v>209985.19</v>
          </cell>
          <cell r="E230" t="str">
            <v>RES</v>
          </cell>
          <cell r="I230" t="str">
            <v>Second Year</v>
          </cell>
        </row>
        <row r="231">
          <cell r="B231">
            <v>2011</v>
          </cell>
          <cell r="D231">
            <v>345218.86</v>
          </cell>
          <cell r="E231" t="str">
            <v>RES</v>
          </cell>
          <cell r="I231" t="str">
            <v>Second Year</v>
          </cell>
        </row>
        <row r="232">
          <cell r="B232">
            <v>2011</v>
          </cell>
          <cell r="D232">
            <v>226757.97</v>
          </cell>
          <cell r="E232" t="str">
            <v>RES</v>
          </cell>
          <cell r="I232" t="str">
            <v>Second Year</v>
          </cell>
        </row>
        <row r="233">
          <cell r="B233">
            <v>2011</v>
          </cell>
          <cell r="D233">
            <v>79533.02</v>
          </cell>
          <cell r="E233" t="str">
            <v>RES</v>
          </cell>
          <cell r="I233" t="str">
            <v>Second Year</v>
          </cell>
        </row>
        <row r="234">
          <cell r="B234">
            <v>2011</v>
          </cell>
          <cell r="D234">
            <v>29777.4</v>
          </cell>
          <cell r="E234" t="str">
            <v>MF</v>
          </cell>
          <cell r="I234" t="str">
            <v>Second Year</v>
          </cell>
        </row>
        <row r="235">
          <cell r="B235">
            <v>2011</v>
          </cell>
          <cell r="D235">
            <v>48954.5</v>
          </cell>
          <cell r="E235" t="str">
            <v>MF</v>
          </cell>
          <cell r="I235" t="str">
            <v>Second Year</v>
          </cell>
        </row>
        <row r="236">
          <cell r="B236">
            <v>2011</v>
          </cell>
          <cell r="D236">
            <v>32155.9</v>
          </cell>
          <cell r="E236" t="str">
            <v>MF</v>
          </cell>
          <cell r="I236" t="str">
            <v>Second Year</v>
          </cell>
        </row>
        <row r="237">
          <cell r="B237">
            <v>2011</v>
          </cell>
          <cell r="D237">
            <v>11278.35</v>
          </cell>
          <cell r="E237" t="str">
            <v>MF</v>
          </cell>
          <cell r="I237" t="str">
            <v>Second Year</v>
          </cell>
        </row>
        <row r="238">
          <cell r="B238">
            <v>2011</v>
          </cell>
          <cell r="D238">
            <v>2725</v>
          </cell>
          <cell r="E238" t="str">
            <v>RES</v>
          </cell>
          <cell r="I238" t="str">
            <v>Second Year</v>
          </cell>
        </row>
        <row r="239">
          <cell r="B239">
            <v>2011</v>
          </cell>
          <cell r="D239">
            <v>1363</v>
          </cell>
          <cell r="E239" t="str">
            <v>RES</v>
          </cell>
          <cell r="I239" t="str">
            <v>Second Year</v>
          </cell>
        </row>
        <row r="240">
          <cell r="B240">
            <v>2011</v>
          </cell>
          <cell r="D240">
            <v>681</v>
          </cell>
          <cell r="E240" t="str">
            <v>RES</v>
          </cell>
          <cell r="I240" t="str">
            <v>Second Year</v>
          </cell>
        </row>
        <row r="241">
          <cell r="B241">
            <v>2011</v>
          </cell>
          <cell r="D241">
            <v>29252.73</v>
          </cell>
          <cell r="E241" t="str">
            <v>RES</v>
          </cell>
          <cell r="I241" t="str">
            <v>Second Year</v>
          </cell>
        </row>
        <row r="242">
          <cell r="B242">
            <v>2011</v>
          </cell>
          <cell r="D242">
            <v>4480</v>
          </cell>
          <cell r="E242" t="str">
            <v>RES</v>
          </cell>
          <cell r="I242" t="str">
            <v>Second Year</v>
          </cell>
        </row>
        <row r="243">
          <cell r="B243">
            <v>2011</v>
          </cell>
          <cell r="D243">
            <v>2240</v>
          </cell>
          <cell r="E243" t="str">
            <v>RES</v>
          </cell>
          <cell r="I243" t="str">
            <v>Second Year</v>
          </cell>
        </row>
        <row r="244">
          <cell r="B244">
            <v>2011</v>
          </cell>
          <cell r="D244">
            <v>1120</v>
          </cell>
          <cell r="E244" t="str">
            <v>RES</v>
          </cell>
          <cell r="I244" t="str">
            <v>Second Year</v>
          </cell>
        </row>
        <row r="245">
          <cell r="B245">
            <v>2011</v>
          </cell>
          <cell r="D245">
            <v>48092.24</v>
          </cell>
          <cell r="E245" t="str">
            <v>RES</v>
          </cell>
          <cell r="I245" t="str">
            <v>Second Year</v>
          </cell>
        </row>
        <row r="246">
          <cell r="B246">
            <v>2011</v>
          </cell>
          <cell r="D246">
            <v>2943</v>
          </cell>
          <cell r="E246" t="str">
            <v>RES</v>
          </cell>
          <cell r="I246" t="str">
            <v>Second Year</v>
          </cell>
        </row>
        <row r="247">
          <cell r="B247">
            <v>2011</v>
          </cell>
          <cell r="D247">
            <v>1471</v>
          </cell>
          <cell r="E247" t="str">
            <v>RES</v>
          </cell>
          <cell r="I247" t="str">
            <v>Second Year</v>
          </cell>
        </row>
        <row r="248">
          <cell r="B248">
            <v>2011</v>
          </cell>
          <cell r="D248">
            <v>736</v>
          </cell>
          <cell r="E248" t="str">
            <v>RES</v>
          </cell>
          <cell r="I248" t="str">
            <v>Second Year</v>
          </cell>
        </row>
        <row r="249">
          <cell r="B249">
            <v>2011</v>
          </cell>
          <cell r="D249">
            <v>31589.25</v>
          </cell>
          <cell r="E249" t="str">
            <v>RES</v>
          </cell>
          <cell r="I249" t="str">
            <v>Second Year</v>
          </cell>
        </row>
        <row r="250">
          <cell r="B250">
            <v>2011</v>
          </cell>
          <cell r="D250">
            <v>1032</v>
          </cell>
          <cell r="E250" t="str">
            <v>RES</v>
          </cell>
          <cell r="I250" t="str">
            <v>Second Year</v>
          </cell>
        </row>
        <row r="251">
          <cell r="B251">
            <v>2011</v>
          </cell>
          <cell r="D251">
            <v>516</v>
          </cell>
          <cell r="E251" t="str">
            <v>RES</v>
          </cell>
          <cell r="I251" t="str">
            <v>Second Year</v>
          </cell>
        </row>
        <row r="252">
          <cell r="B252">
            <v>2011</v>
          </cell>
          <cell r="D252">
            <v>258</v>
          </cell>
          <cell r="E252" t="str">
            <v>RES</v>
          </cell>
          <cell r="I252" t="str">
            <v>Second Year</v>
          </cell>
        </row>
        <row r="253">
          <cell r="B253">
            <v>2011</v>
          </cell>
          <cell r="D253">
            <v>11079.91</v>
          </cell>
          <cell r="E253" t="str">
            <v>RES</v>
          </cell>
          <cell r="I253" t="str">
            <v>Second Year</v>
          </cell>
        </row>
        <row r="254">
          <cell r="B254">
            <v>2011</v>
          </cell>
          <cell r="D254">
            <v>111452</v>
          </cell>
          <cell r="E254" t="str">
            <v>IND</v>
          </cell>
          <cell r="I254" t="str">
            <v>Second Year</v>
          </cell>
        </row>
        <row r="255">
          <cell r="B255">
            <v>2011</v>
          </cell>
          <cell r="D255">
            <v>183228</v>
          </cell>
          <cell r="E255" t="str">
            <v>IND</v>
          </cell>
          <cell r="I255" t="str">
            <v>Second Year</v>
          </cell>
        </row>
        <row r="256">
          <cell r="B256">
            <v>2011</v>
          </cell>
          <cell r="D256">
            <v>120354</v>
          </cell>
          <cell r="E256" t="str">
            <v>IND</v>
          </cell>
          <cell r="I256" t="str">
            <v>Second Year</v>
          </cell>
        </row>
        <row r="257">
          <cell r="B257">
            <v>2011</v>
          </cell>
          <cell r="D257">
            <v>42213</v>
          </cell>
          <cell r="E257" t="str">
            <v>IND</v>
          </cell>
          <cell r="I257" t="str">
            <v>Second Year</v>
          </cell>
        </row>
        <row r="258">
          <cell r="B258">
            <v>2011</v>
          </cell>
          <cell r="D258">
            <v>91102.07</v>
          </cell>
          <cell r="E258" t="str">
            <v>RES</v>
          </cell>
          <cell r="I258" t="str">
            <v>Second Year</v>
          </cell>
        </row>
        <row r="259">
          <cell r="B259">
            <v>2011</v>
          </cell>
          <cell r="D259">
            <v>149773.19</v>
          </cell>
          <cell r="E259" t="str">
            <v>RES</v>
          </cell>
          <cell r="I259" t="str">
            <v>Second Year</v>
          </cell>
        </row>
        <row r="260">
          <cell r="B260">
            <v>2011</v>
          </cell>
          <cell r="D260">
            <v>98378.94</v>
          </cell>
          <cell r="E260" t="str">
            <v>RES</v>
          </cell>
          <cell r="I260" t="str">
            <v>Second Year</v>
          </cell>
        </row>
        <row r="261">
          <cell r="B261">
            <v>2011</v>
          </cell>
          <cell r="D261">
            <v>34505.4</v>
          </cell>
          <cell r="E261" t="str">
            <v>RES</v>
          </cell>
          <cell r="I261" t="str">
            <v>Second Year</v>
          </cell>
        </row>
        <row r="262">
          <cell r="B262">
            <v>2011</v>
          </cell>
          <cell r="D262">
            <v>35439.300000000003</v>
          </cell>
          <cell r="E262" t="str">
            <v>RES</v>
          </cell>
          <cell r="I262" t="str">
            <v>Second Year</v>
          </cell>
        </row>
        <row r="263">
          <cell r="B263">
            <v>2011</v>
          </cell>
          <cell r="D263">
            <v>58262.75</v>
          </cell>
          <cell r="E263" t="str">
            <v>RES</v>
          </cell>
          <cell r="I263" t="str">
            <v>Second Year</v>
          </cell>
        </row>
        <row r="264">
          <cell r="B264">
            <v>2011</v>
          </cell>
          <cell r="D264">
            <v>38270.050000000003</v>
          </cell>
          <cell r="E264" t="str">
            <v>RES</v>
          </cell>
          <cell r="I264" t="str">
            <v>Second Year</v>
          </cell>
        </row>
        <row r="265">
          <cell r="B265">
            <v>2011</v>
          </cell>
          <cell r="D265">
            <v>13422.83</v>
          </cell>
          <cell r="E265" t="str">
            <v>RES</v>
          </cell>
          <cell r="I265" t="str">
            <v>Second Year</v>
          </cell>
        </row>
        <row r="266">
          <cell r="B266">
            <v>2011</v>
          </cell>
          <cell r="D266">
            <v>65124.43</v>
          </cell>
          <cell r="E266" t="str">
            <v>RES</v>
          </cell>
          <cell r="I266" t="str">
            <v>Second Year</v>
          </cell>
        </row>
        <row r="267">
          <cell r="B267">
            <v>2011</v>
          </cell>
          <cell r="D267">
            <v>107065.56</v>
          </cell>
          <cell r="E267" t="str">
            <v>RES</v>
          </cell>
          <cell r="I267" t="str">
            <v>Second Year</v>
          </cell>
        </row>
        <row r="268">
          <cell r="B268">
            <v>2011</v>
          </cell>
          <cell r="D268">
            <v>70326.31</v>
          </cell>
          <cell r="E268" t="str">
            <v>RES</v>
          </cell>
          <cell r="I268" t="str">
            <v>Second Year</v>
          </cell>
        </row>
        <row r="269">
          <cell r="B269">
            <v>2011</v>
          </cell>
          <cell r="D269">
            <v>24666.23</v>
          </cell>
          <cell r="E269" t="str">
            <v>RES</v>
          </cell>
          <cell r="I269" t="str">
            <v>Second Year</v>
          </cell>
        </row>
        <row r="270">
          <cell r="B270">
            <v>2011</v>
          </cell>
          <cell r="D270">
            <v>50218.96</v>
          </cell>
          <cell r="E270" t="str">
            <v>RES</v>
          </cell>
          <cell r="I270" t="str">
            <v>Second Year</v>
          </cell>
        </row>
        <row r="271">
          <cell r="B271">
            <v>2011</v>
          </cell>
          <cell r="D271">
            <v>82560.73</v>
          </cell>
          <cell r="E271" t="str">
            <v>RES</v>
          </cell>
          <cell r="I271" t="str">
            <v>Second Year</v>
          </cell>
        </row>
        <row r="272">
          <cell r="B272">
            <v>2011</v>
          </cell>
          <cell r="D272">
            <v>54230.25</v>
          </cell>
          <cell r="E272" t="str">
            <v>RES</v>
          </cell>
          <cell r="I272" t="str">
            <v>Second Year</v>
          </cell>
        </row>
        <row r="273">
          <cell r="B273">
            <v>2011</v>
          </cell>
          <cell r="D273">
            <v>19020.7</v>
          </cell>
          <cell r="E273" t="str">
            <v>RES</v>
          </cell>
          <cell r="I273" t="str">
            <v>Second Year</v>
          </cell>
        </row>
        <row r="274">
          <cell r="B274">
            <v>2011</v>
          </cell>
          <cell r="D274">
            <v>113523.19</v>
          </cell>
          <cell r="E274" t="str">
            <v>RES</v>
          </cell>
          <cell r="I274" t="str">
            <v>Second Year</v>
          </cell>
        </row>
        <row r="275">
          <cell r="B275">
            <v>2011</v>
          </cell>
          <cell r="D275">
            <v>186633.86</v>
          </cell>
          <cell r="E275" t="str">
            <v>RES</v>
          </cell>
          <cell r="I275" t="str">
            <v>Second Year</v>
          </cell>
        </row>
        <row r="276">
          <cell r="B276">
            <v>2011</v>
          </cell>
          <cell r="D276">
            <v>122590.97</v>
          </cell>
          <cell r="E276" t="str">
            <v>RES</v>
          </cell>
          <cell r="I276" t="str">
            <v>Second Year</v>
          </cell>
        </row>
        <row r="277">
          <cell r="B277">
            <v>2011</v>
          </cell>
          <cell r="D277">
            <v>42997.52</v>
          </cell>
          <cell r="E277" t="str">
            <v>RES</v>
          </cell>
          <cell r="I277" t="str">
            <v>Second Year</v>
          </cell>
        </row>
        <row r="278">
          <cell r="B278">
            <v>2011</v>
          </cell>
          <cell r="D278">
            <v>1088</v>
          </cell>
          <cell r="E278" t="str">
            <v>RES</v>
          </cell>
          <cell r="I278" t="str">
            <v>Second Year</v>
          </cell>
        </row>
        <row r="279">
          <cell r="B279">
            <v>2011</v>
          </cell>
          <cell r="D279">
            <v>5170</v>
          </cell>
          <cell r="E279" t="str">
            <v>RES</v>
          </cell>
          <cell r="I279" t="str">
            <v>Second Year</v>
          </cell>
        </row>
        <row r="280">
          <cell r="B280">
            <v>2011</v>
          </cell>
          <cell r="D280">
            <v>21028.16</v>
          </cell>
          <cell r="E280" t="str">
            <v>RES</v>
          </cell>
          <cell r="I280" t="str">
            <v>Second Year</v>
          </cell>
        </row>
        <row r="281">
          <cell r="B281">
            <v>2011</v>
          </cell>
          <cell r="D281">
            <v>1789</v>
          </cell>
          <cell r="E281" t="str">
            <v>RES</v>
          </cell>
          <cell r="I281" t="str">
            <v>Second Year</v>
          </cell>
        </row>
        <row r="282">
          <cell r="B282">
            <v>2011</v>
          </cell>
          <cell r="D282">
            <v>8500</v>
          </cell>
          <cell r="E282" t="str">
            <v>RES</v>
          </cell>
          <cell r="I282" t="str">
            <v>Second Year</v>
          </cell>
        </row>
        <row r="283">
          <cell r="B283">
            <v>2011</v>
          </cell>
          <cell r="D283">
            <v>34569.870000000003</v>
          </cell>
          <cell r="E283" t="str">
            <v>RES</v>
          </cell>
          <cell r="I283" t="str">
            <v>Second Year</v>
          </cell>
        </row>
        <row r="284">
          <cell r="B284">
            <v>2011</v>
          </cell>
          <cell r="D284">
            <v>1175</v>
          </cell>
          <cell r="E284" t="str">
            <v>RES</v>
          </cell>
          <cell r="I284" t="str">
            <v>Second Year</v>
          </cell>
        </row>
        <row r="285">
          <cell r="B285">
            <v>2011</v>
          </cell>
          <cell r="D285">
            <v>5583</v>
          </cell>
          <cell r="E285" t="str">
            <v>RES</v>
          </cell>
          <cell r="I285" t="str">
            <v>Second Year</v>
          </cell>
        </row>
        <row r="286">
          <cell r="B286">
            <v>2011</v>
          </cell>
          <cell r="D286">
            <v>22707.68</v>
          </cell>
          <cell r="E286" t="str">
            <v>RES</v>
          </cell>
          <cell r="I286" t="str">
            <v>Second Year</v>
          </cell>
        </row>
        <row r="287">
          <cell r="B287">
            <v>2011</v>
          </cell>
          <cell r="D287">
            <v>412</v>
          </cell>
          <cell r="E287" t="str">
            <v>RES</v>
          </cell>
          <cell r="I287" t="str">
            <v>Second Year</v>
          </cell>
        </row>
        <row r="288">
          <cell r="B288">
            <v>2011</v>
          </cell>
          <cell r="D288">
            <v>1958</v>
          </cell>
          <cell r="E288" t="str">
            <v>RES</v>
          </cell>
          <cell r="I288" t="str">
            <v>Second Year</v>
          </cell>
        </row>
        <row r="289">
          <cell r="B289">
            <v>2011</v>
          </cell>
          <cell r="D289">
            <v>7964.78</v>
          </cell>
          <cell r="E289" t="str">
            <v>RES</v>
          </cell>
          <cell r="I289" t="str">
            <v>Second Year</v>
          </cell>
        </row>
        <row r="290">
          <cell r="B290">
            <v>2011</v>
          </cell>
          <cell r="D290">
            <v>85213.69</v>
          </cell>
          <cell r="E290" t="str">
            <v>RES</v>
          </cell>
          <cell r="I290" t="str">
            <v>Second Year</v>
          </cell>
        </row>
        <row r="291">
          <cell r="B291">
            <v>2011</v>
          </cell>
          <cell r="D291">
            <v>140092.60999999999</v>
          </cell>
          <cell r="E291" t="str">
            <v>RES</v>
          </cell>
          <cell r="I291" t="str">
            <v>Second Year</v>
          </cell>
        </row>
        <row r="292">
          <cell r="B292">
            <v>2011</v>
          </cell>
          <cell r="D292">
            <v>92020.22</v>
          </cell>
          <cell r="E292" t="str">
            <v>RES</v>
          </cell>
          <cell r="I292" t="str">
            <v>Second Year</v>
          </cell>
        </row>
        <row r="293">
          <cell r="B293">
            <v>2011</v>
          </cell>
          <cell r="D293">
            <v>32275.15</v>
          </cell>
          <cell r="E293" t="str">
            <v>RES</v>
          </cell>
          <cell r="I293" t="str">
            <v>Second Year</v>
          </cell>
        </row>
        <row r="294">
          <cell r="B294">
            <v>2011</v>
          </cell>
          <cell r="D294">
            <v>105864.95</v>
          </cell>
          <cell r="E294" t="str">
            <v>RES</v>
          </cell>
          <cell r="I294" t="str">
            <v>Second Year</v>
          </cell>
        </row>
        <row r="295">
          <cell r="B295">
            <v>2011</v>
          </cell>
          <cell r="D295">
            <v>174043.59</v>
          </cell>
          <cell r="E295" t="str">
            <v>RES</v>
          </cell>
          <cell r="I295" t="str">
            <v>Second Year</v>
          </cell>
        </row>
        <row r="296">
          <cell r="B296">
            <v>2011</v>
          </cell>
          <cell r="D296">
            <v>114321.02</v>
          </cell>
          <cell r="E296" t="str">
            <v>RES</v>
          </cell>
          <cell r="I296" t="str">
            <v>Second Year</v>
          </cell>
        </row>
        <row r="297">
          <cell r="B297">
            <v>2011</v>
          </cell>
          <cell r="D297">
            <v>40096.92</v>
          </cell>
          <cell r="E297" t="str">
            <v>RES</v>
          </cell>
          <cell r="I297" t="str">
            <v>Second Year</v>
          </cell>
        </row>
        <row r="298">
          <cell r="B298">
            <v>2011</v>
          </cell>
          <cell r="D298">
            <v>164773.87</v>
          </cell>
          <cell r="E298" t="str">
            <v>RES</v>
          </cell>
          <cell r="I298" t="str">
            <v>Second Year</v>
          </cell>
        </row>
        <row r="299">
          <cell r="B299">
            <v>2011</v>
          </cell>
          <cell r="D299">
            <v>270890.76</v>
          </cell>
          <cell r="E299" t="str">
            <v>RES</v>
          </cell>
          <cell r="I299" t="str">
            <v>Second Year</v>
          </cell>
        </row>
        <row r="300">
          <cell r="B300">
            <v>2011</v>
          </cell>
          <cell r="D300">
            <v>177935.35</v>
          </cell>
          <cell r="E300" t="str">
            <v>RES</v>
          </cell>
          <cell r="I300" t="str">
            <v>Second Year</v>
          </cell>
        </row>
        <row r="301">
          <cell r="B301">
            <v>2011</v>
          </cell>
          <cell r="D301">
            <v>62408.99</v>
          </cell>
          <cell r="E301" t="str">
            <v>RES</v>
          </cell>
          <cell r="I301" t="str">
            <v>Second Year</v>
          </cell>
        </row>
        <row r="302">
          <cell r="B302">
            <v>2011</v>
          </cell>
          <cell r="D302">
            <v>190793.45</v>
          </cell>
          <cell r="E302" t="str">
            <v>COMM</v>
          </cell>
          <cell r="I302" t="str">
            <v>Second Year</v>
          </cell>
        </row>
        <row r="303">
          <cell r="B303">
            <v>2011</v>
          </cell>
          <cell r="D303">
            <v>313667.34000000003</v>
          </cell>
          <cell r="E303" t="str">
            <v>COMM</v>
          </cell>
          <cell r="I303" t="str">
            <v>Second Year</v>
          </cell>
        </row>
        <row r="304">
          <cell r="B304">
            <v>2011</v>
          </cell>
          <cell r="D304">
            <v>206033.27</v>
          </cell>
          <cell r="E304" t="str">
            <v>COMM</v>
          </cell>
          <cell r="I304" t="str">
            <v>Second Year</v>
          </cell>
        </row>
        <row r="305">
          <cell r="B305">
            <v>2011</v>
          </cell>
          <cell r="D305">
            <v>72264.039999999994</v>
          </cell>
          <cell r="E305" t="str">
            <v>COMM</v>
          </cell>
          <cell r="I305" t="str">
            <v>Second Year</v>
          </cell>
        </row>
        <row r="306">
          <cell r="B306">
            <v>2011</v>
          </cell>
          <cell r="D306">
            <v>368479.65</v>
          </cell>
          <cell r="E306" t="str">
            <v>COMM</v>
          </cell>
          <cell r="I306" t="str">
            <v>Second Year</v>
          </cell>
        </row>
        <row r="307">
          <cell r="B307">
            <v>2011</v>
          </cell>
          <cell r="D307">
            <v>605844.25</v>
          </cell>
          <cell r="E307" t="str">
            <v>COMM</v>
          </cell>
          <cell r="I307" t="str">
            <v>Second Year</v>
          </cell>
        </row>
        <row r="308">
          <cell r="B308">
            <v>2011</v>
          </cell>
          <cell r="D308">
            <v>397914.09</v>
          </cell>
          <cell r="E308" t="str">
            <v>COMM</v>
          </cell>
          <cell r="I308" t="str">
            <v>Second Year</v>
          </cell>
        </row>
        <row r="309">
          <cell r="B309">
            <v>2011</v>
          </cell>
          <cell r="D309">
            <v>139571.96</v>
          </cell>
          <cell r="E309" t="str">
            <v>COMM</v>
          </cell>
          <cell r="I309" t="str">
            <v>Second Year</v>
          </cell>
        </row>
        <row r="310">
          <cell r="B310">
            <v>2011</v>
          </cell>
          <cell r="D310">
            <v>138930.54999999999</v>
          </cell>
          <cell r="E310" t="str">
            <v>COMM</v>
          </cell>
          <cell r="I310" t="str">
            <v>Second Year</v>
          </cell>
        </row>
        <row r="311">
          <cell r="B311">
            <v>2011</v>
          </cell>
          <cell r="D311">
            <v>228425.84</v>
          </cell>
          <cell r="E311" t="str">
            <v>COMM</v>
          </cell>
          <cell r="I311" t="str">
            <v>Second Year</v>
          </cell>
        </row>
        <row r="312">
          <cell r="B312">
            <v>2011</v>
          </cell>
          <cell r="D312">
            <v>150028.43</v>
          </cell>
          <cell r="E312" t="str">
            <v>COMM</v>
          </cell>
          <cell r="I312" t="str">
            <v>Second Year</v>
          </cell>
        </row>
        <row r="313">
          <cell r="B313">
            <v>2011</v>
          </cell>
          <cell r="D313">
            <v>52623.83</v>
          </cell>
          <cell r="E313" t="str">
            <v>COMM</v>
          </cell>
          <cell r="I313" t="str">
            <v>Second Year</v>
          </cell>
        </row>
        <row r="314">
          <cell r="B314">
            <v>2011</v>
          </cell>
          <cell r="D314">
            <v>200478.03</v>
          </cell>
          <cell r="E314" t="str">
            <v>MF</v>
          </cell>
          <cell r="I314" t="str">
            <v>Second Year</v>
          </cell>
        </row>
        <row r="315">
          <cell r="B315">
            <v>2011</v>
          </cell>
          <cell r="D315">
            <v>329620.53000000003</v>
          </cell>
          <cell r="E315" t="str">
            <v>MF</v>
          </cell>
          <cell r="I315" t="str">
            <v>Second Year</v>
          </cell>
        </row>
        <row r="316">
          <cell r="B316">
            <v>2011</v>
          </cell>
          <cell r="D316">
            <v>216492.37</v>
          </cell>
          <cell r="E316" t="str">
            <v>MF</v>
          </cell>
          <cell r="I316" t="str">
            <v>Second Year</v>
          </cell>
        </row>
        <row r="317">
          <cell r="B317">
            <v>2011</v>
          </cell>
          <cell r="D317">
            <v>75936.649999999994</v>
          </cell>
          <cell r="E317" t="str">
            <v>MF</v>
          </cell>
          <cell r="I317" t="str">
            <v>Second Year</v>
          </cell>
        </row>
        <row r="318">
          <cell r="B318">
            <v>2011</v>
          </cell>
          <cell r="D318">
            <v>35596.550000000003</v>
          </cell>
          <cell r="E318" t="str">
            <v>RES</v>
          </cell>
          <cell r="I318" t="str">
            <v>Second Year</v>
          </cell>
        </row>
        <row r="319">
          <cell r="B319">
            <v>2011</v>
          </cell>
          <cell r="D319">
            <v>58526.879999999997</v>
          </cell>
          <cell r="E319" t="str">
            <v>RES</v>
          </cell>
          <cell r="I319" t="str">
            <v>Second Year</v>
          </cell>
        </row>
        <row r="320">
          <cell r="B320">
            <v>2011</v>
          </cell>
          <cell r="D320">
            <v>38440.03</v>
          </cell>
          <cell r="E320" t="str">
            <v>RES</v>
          </cell>
          <cell r="I320" t="str">
            <v>Second Year</v>
          </cell>
        </row>
        <row r="321">
          <cell r="B321">
            <v>2011</v>
          </cell>
          <cell r="D321">
            <v>13483.19</v>
          </cell>
          <cell r="E321" t="str">
            <v>RES</v>
          </cell>
          <cell r="I321" t="str">
            <v>Second Year</v>
          </cell>
        </row>
        <row r="322">
          <cell r="B322">
            <v>2011</v>
          </cell>
          <cell r="D322">
            <v>140792.57999999999</v>
          </cell>
          <cell r="E322" t="str">
            <v>RES</v>
          </cell>
          <cell r="I322" t="str">
            <v>Second Year</v>
          </cell>
        </row>
        <row r="323">
          <cell r="B323">
            <v>2011</v>
          </cell>
          <cell r="D323">
            <v>-140792.57999999999</v>
          </cell>
          <cell r="E323" t="str">
            <v>RES</v>
          </cell>
          <cell r="I323" t="str">
            <v>Second Year</v>
          </cell>
        </row>
        <row r="324">
          <cell r="B324">
            <v>2011</v>
          </cell>
          <cell r="D324">
            <v>139316.37</v>
          </cell>
          <cell r="E324" t="str">
            <v>RES</v>
          </cell>
          <cell r="I324" t="str">
            <v>Second Year</v>
          </cell>
        </row>
        <row r="325">
          <cell r="B325">
            <v>2011</v>
          </cell>
          <cell r="D325">
            <v>231487.33</v>
          </cell>
          <cell r="E325" t="str">
            <v>RES</v>
          </cell>
          <cell r="I325" t="str">
            <v>Second Year</v>
          </cell>
        </row>
        <row r="326">
          <cell r="B326">
            <v>2011</v>
          </cell>
          <cell r="D326">
            <v>-231487.33</v>
          </cell>
          <cell r="E326" t="str">
            <v>RES</v>
          </cell>
          <cell r="I326" t="str">
            <v>Second Year</v>
          </cell>
        </row>
        <row r="327">
          <cell r="B327">
            <v>2011</v>
          </cell>
          <cell r="D327">
            <v>229060.21</v>
          </cell>
          <cell r="E327" t="str">
            <v>RES</v>
          </cell>
          <cell r="I327" t="str">
            <v>Second Year</v>
          </cell>
        </row>
        <row r="328">
          <cell r="B328">
            <v>2011</v>
          </cell>
          <cell r="D328">
            <v>152039.20000000001</v>
          </cell>
          <cell r="E328" t="str">
            <v>RES</v>
          </cell>
          <cell r="I328" t="str">
            <v>Second Year</v>
          </cell>
        </row>
        <row r="329">
          <cell r="B329">
            <v>2011</v>
          </cell>
          <cell r="D329">
            <v>-152039.20000000001</v>
          </cell>
          <cell r="E329" t="str">
            <v>RES</v>
          </cell>
          <cell r="I329" t="str">
            <v>Second Year</v>
          </cell>
        </row>
        <row r="330">
          <cell r="B330">
            <v>2011</v>
          </cell>
          <cell r="D330">
            <v>150445.07999999999</v>
          </cell>
          <cell r="E330" t="str">
            <v>RES</v>
          </cell>
          <cell r="I330" t="str">
            <v>Second Year</v>
          </cell>
        </row>
        <row r="331">
          <cell r="B331">
            <v>2011</v>
          </cell>
          <cell r="D331">
            <v>53329.120000000003</v>
          </cell>
          <cell r="E331" t="str">
            <v>RES</v>
          </cell>
          <cell r="I331" t="str">
            <v>Second Year</v>
          </cell>
        </row>
        <row r="332">
          <cell r="B332">
            <v>2011</v>
          </cell>
          <cell r="D332">
            <v>-53329.120000000003</v>
          </cell>
          <cell r="E332" t="str">
            <v>RES</v>
          </cell>
          <cell r="I332" t="str">
            <v>Second Year</v>
          </cell>
        </row>
        <row r="333">
          <cell r="B333">
            <v>2011</v>
          </cell>
          <cell r="D333">
            <v>52769.97</v>
          </cell>
          <cell r="E333" t="str">
            <v>RES</v>
          </cell>
          <cell r="I333" t="str">
            <v>Second Year</v>
          </cell>
        </row>
        <row r="334">
          <cell r="B334">
            <v>2011</v>
          </cell>
          <cell r="D334">
            <v>33097.08</v>
          </cell>
          <cell r="E334" t="str">
            <v>CASH PREPAYMENT</v>
          </cell>
          <cell r="I334" t="str">
            <v>Second Year</v>
          </cell>
        </row>
        <row r="335">
          <cell r="B335">
            <v>2011</v>
          </cell>
          <cell r="D335">
            <v>54417.31</v>
          </cell>
          <cell r="E335" t="str">
            <v>CASH PREPAYMENT</v>
          </cell>
          <cell r="I335" t="str">
            <v>Second Year</v>
          </cell>
        </row>
        <row r="336">
          <cell r="B336">
            <v>2011</v>
          </cell>
          <cell r="D336">
            <v>35740.9</v>
          </cell>
          <cell r="E336" t="str">
            <v>CASH PREPAYMENT</v>
          </cell>
          <cell r="I336" t="str">
            <v>Second Year</v>
          </cell>
        </row>
        <row r="337">
          <cell r="B337">
            <v>2011</v>
          </cell>
          <cell r="D337">
            <v>12536.44</v>
          </cell>
          <cell r="E337" t="str">
            <v>CASH PREPAYMENT</v>
          </cell>
          <cell r="I337" t="str">
            <v>Second Year</v>
          </cell>
        </row>
        <row r="338">
          <cell r="B338">
            <v>2011</v>
          </cell>
          <cell r="D338">
            <v>22914.65</v>
          </cell>
          <cell r="E338" t="str">
            <v>CASH PREPAYMENT</v>
          </cell>
          <cell r="I338" t="str">
            <v>Second Year</v>
          </cell>
        </row>
        <row r="339">
          <cell r="B339">
            <v>2011</v>
          </cell>
          <cell r="D339">
            <v>37675.65</v>
          </cell>
          <cell r="E339" t="str">
            <v>CASH PREPAYMENT</v>
          </cell>
          <cell r="I339" t="str">
            <v>Second Year</v>
          </cell>
        </row>
        <row r="340">
          <cell r="B340">
            <v>2011</v>
          </cell>
          <cell r="D340">
            <v>24745.09</v>
          </cell>
          <cell r="E340" t="str">
            <v>CASH PREPAYMENT</v>
          </cell>
          <cell r="I340" t="str">
            <v>Second Year</v>
          </cell>
        </row>
        <row r="341">
          <cell r="B341">
            <v>2011</v>
          </cell>
          <cell r="D341">
            <v>8679.56</v>
          </cell>
          <cell r="E341" t="str">
            <v>CASH PREPAYMENT</v>
          </cell>
          <cell r="I341" t="str">
            <v>Second Year</v>
          </cell>
        </row>
        <row r="342">
          <cell r="B342">
            <v>2011</v>
          </cell>
          <cell r="D342">
            <v>66194.149999999994</v>
          </cell>
          <cell r="E342" t="str">
            <v>CASH PREPAYMENT</v>
          </cell>
          <cell r="I342" t="str">
            <v>Second Year</v>
          </cell>
        </row>
        <row r="343">
          <cell r="B343">
            <v>2011</v>
          </cell>
          <cell r="D343">
            <v>108834.63</v>
          </cell>
          <cell r="E343" t="str">
            <v>CASH PREPAYMENT</v>
          </cell>
          <cell r="I343" t="str">
            <v>Second Year</v>
          </cell>
        </row>
        <row r="344">
          <cell r="B344">
            <v>2011</v>
          </cell>
          <cell r="D344">
            <v>71481.789999999994</v>
          </cell>
          <cell r="E344" t="str">
            <v>CASH PREPAYMENT</v>
          </cell>
          <cell r="I344" t="str">
            <v>Second Year</v>
          </cell>
        </row>
        <row r="345">
          <cell r="B345">
            <v>2011</v>
          </cell>
          <cell r="D345">
            <v>25072.880000000001</v>
          </cell>
          <cell r="E345" t="str">
            <v>CASH PREPAYMENT</v>
          </cell>
          <cell r="I345" t="str">
            <v>Second Year</v>
          </cell>
        </row>
        <row r="346">
          <cell r="B346">
            <v>2011</v>
          </cell>
          <cell r="D346">
            <v>130089.49</v>
          </cell>
          <cell r="E346" t="str">
            <v>CASH PREPAYMENT</v>
          </cell>
          <cell r="I346" t="str">
            <v>Second Year</v>
          </cell>
        </row>
        <row r="347">
          <cell r="B347">
            <v>2011</v>
          </cell>
          <cell r="D347">
            <v>213869.11</v>
          </cell>
          <cell r="E347" t="str">
            <v>CASH PREPAYMENT</v>
          </cell>
          <cell r="I347" t="str">
            <v>Second Year</v>
          </cell>
        </row>
        <row r="348">
          <cell r="B348">
            <v>2011</v>
          </cell>
          <cell r="D348">
            <v>140480.51999999999</v>
          </cell>
          <cell r="E348" t="str">
            <v>CASH PREPAYMENT</v>
          </cell>
          <cell r="I348" t="str">
            <v>Second Year</v>
          </cell>
        </row>
        <row r="349">
          <cell r="B349">
            <v>2011</v>
          </cell>
          <cell r="D349">
            <v>49272.09</v>
          </cell>
          <cell r="E349" t="str">
            <v>CASH PREPAYMENT</v>
          </cell>
          <cell r="I349" t="str">
            <v>Second Year</v>
          </cell>
        </row>
        <row r="350">
          <cell r="B350">
            <v>2012</v>
          </cell>
          <cell r="D350">
            <v>175515.91</v>
          </cell>
          <cell r="E350" t="str">
            <v>IND</v>
          </cell>
          <cell r="I350" t="str">
            <v>First Year</v>
          </cell>
        </row>
        <row r="351">
          <cell r="B351">
            <v>2012</v>
          </cell>
          <cell r="D351">
            <v>288576.28999999998</v>
          </cell>
          <cell r="E351" t="str">
            <v>IND</v>
          </cell>
          <cell r="I351" t="str">
            <v>First Year</v>
          </cell>
        </row>
        <row r="352">
          <cell r="B352">
            <v>2012</v>
          </cell>
          <cell r="D352">
            <v>189528.77</v>
          </cell>
          <cell r="E352" t="str">
            <v>IND</v>
          </cell>
          <cell r="I352" t="str">
            <v>First Year</v>
          </cell>
        </row>
        <row r="353">
          <cell r="B353">
            <v>2012</v>
          </cell>
          <cell r="D353">
            <v>66481.27</v>
          </cell>
          <cell r="E353" t="str">
            <v>IND</v>
          </cell>
          <cell r="I353" t="str">
            <v>First Year</v>
          </cell>
        </row>
        <row r="354">
          <cell r="B354">
            <v>2012</v>
          </cell>
          <cell r="D354">
            <v>3478</v>
          </cell>
          <cell r="E354" t="str">
            <v>RES</v>
          </cell>
          <cell r="I354" t="str">
            <v>First Year</v>
          </cell>
        </row>
        <row r="355">
          <cell r="B355">
            <v>2012</v>
          </cell>
          <cell r="D355">
            <v>5718</v>
          </cell>
          <cell r="E355" t="str">
            <v>RES</v>
          </cell>
          <cell r="I355" t="str">
            <v>First Year</v>
          </cell>
        </row>
        <row r="356">
          <cell r="B356">
            <v>2012</v>
          </cell>
          <cell r="D356">
            <v>3756</v>
          </cell>
          <cell r="E356" t="str">
            <v>RES</v>
          </cell>
          <cell r="I356" t="str">
            <v>First Year</v>
          </cell>
        </row>
        <row r="357">
          <cell r="B357">
            <v>2012</v>
          </cell>
          <cell r="D357">
            <v>1317</v>
          </cell>
          <cell r="E357" t="str">
            <v>RES</v>
          </cell>
          <cell r="I357" t="str">
            <v>First Year</v>
          </cell>
        </row>
        <row r="358">
          <cell r="B358">
            <v>2012</v>
          </cell>
          <cell r="D358">
            <v>2825</v>
          </cell>
          <cell r="E358" t="str">
            <v>RES</v>
          </cell>
          <cell r="I358" t="str">
            <v>First Year</v>
          </cell>
        </row>
        <row r="359">
          <cell r="B359">
            <v>2012</v>
          </cell>
          <cell r="D359">
            <v>4644</v>
          </cell>
          <cell r="E359" t="str">
            <v>RES</v>
          </cell>
          <cell r="I359" t="str">
            <v>First Year</v>
          </cell>
        </row>
        <row r="360">
          <cell r="B360">
            <v>2012</v>
          </cell>
          <cell r="D360">
            <v>3050</v>
          </cell>
          <cell r="E360" t="str">
            <v>RES</v>
          </cell>
          <cell r="I360" t="str">
            <v>First Year</v>
          </cell>
        </row>
        <row r="361">
          <cell r="B361">
            <v>2012</v>
          </cell>
          <cell r="D361">
            <v>1070</v>
          </cell>
          <cell r="E361" t="str">
            <v>RES</v>
          </cell>
          <cell r="I361" t="str">
            <v>First Year</v>
          </cell>
        </row>
        <row r="362">
          <cell r="B362">
            <v>2012</v>
          </cell>
          <cell r="D362">
            <v>33633.730000000003</v>
          </cell>
          <cell r="E362" t="str">
            <v>RES</v>
          </cell>
          <cell r="I362" t="str">
            <v>First Year</v>
          </cell>
        </row>
        <row r="363">
          <cell r="B363">
            <v>2012</v>
          </cell>
          <cell r="D363">
            <v>55299.24</v>
          </cell>
          <cell r="E363" t="str">
            <v>RES</v>
          </cell>
          <cell r="I363" t="str">
            <v>First Year</v>
          </cell>
        </row>
        <row r="364">
          <cell r="B364">
            <v>2012</v>
          </cell>
          <cell r="D364">
            <v>36318.980000000003</v>
          </cell>
          <cell r="E364" t="str">
            <v>RES</v>
          </cell>
          <cell r="I364" t="str">
            <v>First Year</v>
          </cell>
        </row>
        <row r="365">
          <cell r="B365">
            <v>2012</v>
          </cell>
          <cell r="D365">
            <v>12739.66</v>
          </cell>
          <cell r="E365" t="str">
            <v>RES</v>
          </cell>
          <cell r="I365" t="str">
            <v>First Year</v>
          </cell>
        </row>
        <row r="366">
          <cell r="B366">
            <v>2012</v>
          </cell>
          <cell r="D366">
            <v>14558.14</v>
          </cell>
          <cell r="E366" t="str">
            <v>CASH PREPAYMENT</v>
          </cell>
          <cell r="I366" t="str">
            <v>First Year</v>
          </cell>
        </row>
        <row r="367">
          <cell r="B367">
            <v>2012</v>
          </cell>
          <cell r="D367">
            <v>23935.91</v>
          </cell>
          <cell r="E367" t="str">
            <v>CASH PREPAYMENT</v>
          </cell>
          <cell r="I367" t="str">
            <v>First Year</v>
          </cell>
        </row>
        <row r="368">
          <cell r="B368">
            <v>2012</v>
          </cell>
          <cell r="D368">
            <v>15720.43</v>
          </cell>
          <cell r="E368" t="str">
            <v>CASH PREPAYMENT</v>
          </cell>
          <cell r="I368" t="str">
            <v>First Year</v>
          </cell>
        </row>
        <row r="369">
          <cell r="B369">
            <v>2012</v>
          </cell>
          <cell r="D369">
            <v>5514.28</v>
          </cell>
          <cell r="E369" t="str">
            <v>CASH PREPAYMENT</v>
          </cell>
          <cell r="I369" t="str">
            <v>First Year</v>
          </cell>
        </row>
        <row r="370">
          <cell r="B370">
            <v>2012</v>
          </cell>
          <cell r="D370">
            <v>35918.03</v>
          </cell>
          <cell r="E370" t="str">
            <v>CASH PREPAYMENT</v>
          </cell>
          <cell r="I370" t="str">
            <v>First Year</v>
          </cell>
        </row>
        <row r="371">
          <cell r="B371">
            <v>2012</v>
          </cell>
          <cell r="D371">
            <v>59055</v>
          </cell>
          <cell r="E371" t="str">
            <v>CASH PREPAYMENT</v>
          </cell>
          <cell r="I371" t="str">
            <v>First Year</v>
          </cell>
        </row>
        <row r="372">
          <cell r="B372">
            <v>2012</v>
          </cell>
          <cell r="D372">
            <v>38785.660000000003</v>
          </cell>
          <cell r="E372" t="str">
            <v>CASH PREPAYMENT</v>
          </cell>
          <cell r="I372" t="str">
            <v>First Year</v>
          </cell>
        </row>
        <row r="373">
          <cell r="B373">
            <v>2012</v>
          </cell>
          <cell r="D373">
            <v>13604.9</v>
          </cell>
          <cell r="E373" t="str">
            <v>CASH PREPAYMENT</v>
          </cell>
          <cell r="I373" t="str">
            <v>First Year</v>
          </cell>
        </row>
        <row r="374">
          <cell r="B374">
            <v>2012</v>
          </cell>
          <cell r="D374">
            <v>6290.34</v>
          </cell>
          <cell r="E374" t="str">
            <v>CASH PREPAYMENT</v>
          </cell>
          <cell r="I374" t="str">
            <v>First Year</v>
          </cell>
        </row>
        <row r="375">
          <cell r="B375">
            <v>2012</v>
          </cell>
          <cell r="D375">
            <v>10342.33</v>
          </cell>
          <cell r="E375" t="str">
            <v>CASH PREPAYMENT</v>
          </cell>
          <cell r="I375" t="str">
            <v>First Year</v>
          </cell>
        </row>
        <row r="376">
          <cell r="B376">
            <v>2012</v>
          </cell>
          <cell r="D376">
            <v>6792.55</v>
          </cell>
          <cell r="E376" t="str">
            <v>CASH PREPAYMENT</v>
          </cell>
          <cell r="I376" t="str">
            <v>First Year</v>
          </cell>
        </row>
        <row r="377">
          <cell r="B377">
            <v>2012</v>
          </cell>
          <cell r="D377">
            <v>2382.63</v>
          </cell>
          <cell r="E377" t="str">
            <v>CASH PREPAYMENT</v>
          </cell>
          <cell r="I377" t="str">
            <v>First Year</v>
          </cell>
        </row>
        <row r="378">
          <cell r="B378">
            <v>2012</v>
          </cell>
          <cell r="D378">
            <v>39702.46</v>
          </cell>
          <cell r="E378" t="str">
            <v>CASH PREPAYMENT</v>
          </cell>
          <cell r="I378" t="str">
            <v>First Year</v>
          </cell>
        </row>
        <row r="379">
          <cell r="B379">
            <v>2012</v>
          </cell>
          <cell r="D379">
            <v>65277.21</v>
          </cell>
          <cell r="E379" t="str">
            <v>CASH PREPAYMENT</v>
          </cell>
          <cell r="I379" t="str">
            <v>First Year</v>
          </cell>
        </row>
        <row r="380">
          <cell r="B380">
            <v>2012</v>
          </cell>
          <cell r="D380">
            <v>42872.23</v>
          </cell>
          <cell r="E380" t="str">
            <v>CASH PREPAYMENT</v>
          </cell>
          <cell r="I380" t="str">
            <v>First Year</v>
          </cell>
        </row>
        <row r="381">
          <cell r="B381">
            <v>2012</v>
          </cell>
          <cell r="D381">
            <v>15038.35</v>
          </cell>
          <cell r="E381" t="str">
            <v>CASH PREPAYMENT</v>
          </cell>
          <cell r="I381" t="str">
            <v>First Year</v>
          </cell>
        </row>
        <row r="382">
          <cell r="B382">
            <v>2012</v>
          </cell>
          <cell r="D382">
            <v>34639.5</v>
          </cell>
          <cell r="E382" t="str">
            <v>CASH PREPAYMENT</v>
          </cell>
          <cell r="I382" t="str">
            <v>First Year</v>
          </cell>
        </row>
        <row r="383">
          <cell r="B383">
            <v>2012</v>
          </cell>
          <cell r="D383">
            <v>56952.9</v>
          </cell>
          <cell r="E383" t="str">
            <v>CASH PREPAYMENT</v>
          </cell>
          <cell r="I383" t="str">
            <v>First Year</v>
          </cell>
        </row>
        <row r="384">
          <cell r="B384">
            <v>2012</v>
          </cell>
          <cell r="D384">
            <v>37405.06</v>
          </cell>
          <cell r="E384" t="str">
            <v>CASH PREPAYMENT</v>
          </cell>
          <cell r="I384" t="str">
            <v>First Year</v>
          </cell>
        </row>
        <row r="385">
          <cell r="B385">
            <v>2012</v>
          </cell>
          <cell r="D385">
            <v>13120.62</v>
          </cell>
          <cell r="E385" t="str">
            <v>CASH PREPAYMENT</v>
          </cell>
          <cell r="I385" t="str">
            <v>First Year</v>
          </cell>
        </row>
        <row r="386">
          <cell r="B386">
            <v>2011</v>
          </cell>
          <cell r="D386">
            <v>-25946.400000000001</v>
          </cell>
          <cell r="E386" t="str">
            <v>RES</v>
          </cell>
          <cell r="I386" t="str">
            <v>Third Year</v>
          </cell>
        </row>
        <row r="387">
          <cell r="B387">
            <v>2011</v>
          </cell>
          <cell r="D387">
            <v>24126.21</v>
          </cell>
          <cell r="E387" t="str">
            <v>RES</v>
          </cell>
          <cell r="I387" t="str">
            <v>Third Year</v>
          </cell>
        </row>
        <row r="388">
          <cell r="B388">
            <v>2011</v>
          </cell>
          <cell r="D388">
            <v>-42656.57</v>
          </cell>
          <cell r="E388" t="str">
            <v>RES</v>
          </cell>
          <cell r="I388" t="str">
            <v>Third Year</v>
          </cell>
        </row>
        <row r="389">
          <cell r="B389">
            <v>2011</v>
          </cell>
          <cell r="D389">
            <v>39664.14</v>
          </cell>
          <cell r="E389" t="str">
            <v>RES</v>
          </cell>
          <cell r="I389" t="str">
            <v>Third Year</v>
          </cell>
        </row>
        <row r="390">
          <cell r="B390">
            <v>2011</v>
          </cell>
          <cell r="D390">
            <v>-28020.02</v>
          </cell>
          <cell r="E390" t="str">
            <v>RES</v>
          </cell>
          <cell r="I390" t="str">
            <v>Third Year</v>
          </cell>
        </row>
        <row r="391">
          <cell r="B391">
            <v>2011</v>
          </cell>
          <cell r="D391">
            <v>26054.43</v>
          </cell>
          <cell r="E391" t="str">
            <v>RES</v>
          </cell>
          <cell r="I391" t="str">
            <v>Third Year</v>
          </cell>
        </row>
        <row r="392">
          <cell r="B392">
            <v>2011</v>
          </cell>
          <cell r="D392">
            <v>-9826.49</v>
          </cell>
          <cell r="E392" t="str">
            <v>RES</v>
          </cell>
          <cell r="I392" t="str">
            <v>Third Year</v>
          </cell>
        </row>
        <row r="393">
          <cell r="B393">
            <v>2011</v>
          </cell>
          <cell r="D393">
            <v>9137.08</v>
          </cell>
          <cell r="E393" t="str">
            <v>RES</v>
          </cell>
          <cell r="I393" t="str">
            <v>Third Year</v>
          </cell>
        </row>
        <row r="394">
          <cell r="B394">
            <v>2011</v>
          </cell>
          <cell r="D394">
            <v>35665.78</v>
          </cell>
          <cell r="E394" t="str">
            <v>IND</v>
          </cell>
          <cell r="I394" t="str">
            <v>Third Year</v>
          </cell>
        </row>
        <row r="395">
          <cell r="B395">
            <v>2011</v>
          </cell>
          <cell r="D395">
            <v>58635.08</v>
          </cell>
          <cell r="E395" t="str">
            <v>IND</v>
          </cell>
          <cell r="I395" t="str">
            <v>Third Year</v>
          </cell>
        </row>
        <row r="396">
          <cell r="B396">
            <v>2011</v>
          </cell>
          <cell r="D396">
            <v>38514.620000000003</v>
          </cell>
          <cell r="E396" t="str">
            <v>IND</v>
          </cell>
          <cell r="I396" t="str">
            <v>Third Year</v>
          </cell>
        </row>
        <row r="397">
          <cell r="B397">
            <v>2011</v>
          </cell>
          <cell r="D397">
            <v>13508.6</v>
          </cell>
          <cell r="E397" t="str">
            <v>IND</v>
          </cell>
          <cell r="I397" t="str">
            <v>Third Year</v>
          </cell>
        </row>
        <row r="398">
          <cell r="B398">
            <v>2011</v>
          </cell>
          <cell r="D398">
            <v>203887.12</v>
          </cell>
          <cell r="E398" t="str">
            <v>IND</v>
          </cell>
          <cell r="I398" t="str">
            <v>Third Year</v>
          </cell>
        </row>
        <row r="399">
          <cell r="B399">
            <v>2011</v>
          </cell>
          <cell r="D399">
            <v>335193.53000000003</v>
          </cell>
          <cell r="E399" t="str">
            <v>IND</v>
          </cell>
          <cell r="I399" t="str">
            <v>Third Year</v>
          </cell>
        </row>
        <row r="400">
          <cell r="B400">
            <v>2011</v>
          </cell>
          <cell r="D400">
            <v>220172.81</v>
          </cell>
          <cell r="E400" t="str">
            <v>IND</v>
          </cell>
          <cell r="I400" t="str">
            <v>Third Year</v>
          </cell>
        </row>
        <row r="401">
          <cell r="B401">
            <v>2011</v>
          </cell>
          <cell r="D401">
            <v>77223.34</v>
          </cell>
          <cell r="E401" t="str">
            <v>IND</v>
          </cell>
          <cell r="I401" t="str">
            <v>Third Year</v>
          </cell>
        </row>
        <row r="402">
          <cell r="B402">
            <v>2011</v>
          </cell>
          <cell r="D402">
            <v>-200572.51</v>
          </cell>
          <cell r="E402" t="str">
            <v>RES</v>
          </cell>
          <cell r="I402" t="str">
            <v>Third Year</v>
          </cell>
        </row>
        <row r="403">
          <cell r="B403">
            <v>2011</v>
          </cell>
          <cell r="D403">
            <v>191454.75</v>
          </cell>
          <cell r="E403" t="str">
            <v>RES</v>
          </cell>
          <cell r="I403" t="str">
            <v>Third Year</v>
          </cell>
        </row>
        <row r="404">
          <cell r="B404">
            <v>2011</v>
          </cell>
          <cell r="D404">
            <v>-329743.89</v>
          </cell>
          <cell r="E404" t="str">
            <v>RES</v>
          </cell>
          <cell r="I404" t="str">
            <v>Third Year</v>
          </cell>
        </row>
        <row r="405">
          <cell r="B405">
            <v>2011</v>
          </cell>
          <cell r="D405">
            <v>314754.15999999997</v>
          </cell>
          <cell r="E405" t="str">
            <v>RES</v>
          </cell>
          <cell r="I405" t="str">
            <v>Third Year</v>
          </cell>
        </row>
        <row r="406">
          <cell r="B406">
            <v>2011</v>
          </cell>
          <cell r="D406">
            <v>-216592.48</v>
          </cell>
          <cell r="E406" t="str">
            <v>RES</v>
          </cell>
          <cell r="I406" t="str">
            <v>Third Year</v>
          </cell>
        </row>
        <row r="407">
          <cell r="B407">
            <v>2011</v>
          </cell>
          <cell r="D407">
            <v>206746.43</v>
          </cell>
          <cell r="E407" t="str">
            <v>RES</v>
          </cell>
          <cell r="I407" t="str">
            <v>Third Year</v>
          </cell>
        </row>
        <row r="408">
          <cell r="B408">
            <v>2011</v>
          </cell>
          <cell r="D408">
            <v>-75967.41</v>
          </cell>
          <cell r="E408" t="str">
            <v>RES</v>
          </cell>
          <cell r="I408" t="str">
            <v>Third Year</v>
          </cell>
        </row>
        <row r="409">
          <cell r="B409">
            <v>2011</v>
          </cell>
          <cell r="D409">
            <v>72514.009999999995</v>
          </cell>
          <cell r="E409" t="str">
            <v>RES</v>
          </cell>
          <cell r="I409" t="str">
            <v>Third Year</v>
          </cell>
        </row>
        <row r="410">
          <cell r="B410">
            <v>2011</v>
          </cell>
          <cell r="D410">
            <v>2013.12</v>
          </cell>
          <cell r="E410" t="str">
            <v>RES</v>
          </cell>
          <cell r="I410" t="str">
            <v>Third Year</v>
          </cell>
        </row>
        <row r="411">
          <cell r="B411">
            <v>2011</v>
          </cell>
          <cell r="D411">
            <v>3309.6</v>
          </cell>
          <cell r="E411" t="str">
            <v>RES</v>
          </cell>
          <cell r="I411" t="str">
            <v>Third Year</v>
          </cell>
        </row>
        <row r="412">
          <cell r="B412">
            <v>2011</v>
          </cell>
          <cell r="D412">
            <v>2173.92</v>
          </cell>
          <cell r="E412" t="str">
            <v>RES</v>
          </cell>
          <cell r="I412" t="str">
            <v>Third Year</v>
          </cell>
        </row>
        <row r="413">
          <cell r="B413">
            <v>2011</v>
          </cell>
          <cell r="D413">
            <v>762.48</v>
          </cell>
          <cell r="E413" t="str">
            <v>RES</v>
          </cell>
          <cell r="I413" t="str">
            <v>Third Year</v>
          </cell>
        </row>
        <row r="414">
          <cell r="B414">
            <v>2011</v>
          </cell>
          <cell r="D414">
            <v>107080.56</v>
          </cell>
          <cell r="E414" t="str">
            <v>IND</v>
          </cell>
          <cell r="I414" t="str">
            <v>Third Year</v>
          </cell>
        </row>
        <row r="415">
          <cell r="B415">
            <v>2011</v>
          </cell>
          <cell r="D415">
            <v>176042.87</v>
          </cell>
          <cell r="E415" t="str">
            <v>IND</v>
          </cell>
          <cell r="I415" t="str">
            <v>Third Year</v>
          </cell>
        </row>
        <row r="416">
          <cell r="B416">
            <v>2011</v>
          </cell>
          <cell r="D416">
            <v>115634.08</v>
          </cell>
          <cell r="E416" t="str">
            <v>IND</v>
          </cell>
          <cell r="I416" t="str">
            <v>Third Year</v>
          </cell>
        </row>
        <row r="417">
          <cell r="B417">
            <v>2011</v>
          </cell>
          <cell r="D417">
            <v>40557.379999999997</v>
          </cell>
          <cell r="E417" t="str">
            <v>IND</v>
          </cell>
          <cell r="I417" t="str">
            <v>Third Year</v>
          </cell>
        </row>
        <row r="418">
          <cell r="B418">
            <v>2011</v>
          </cell>
          <cell r="D418">
            <v>-113523.19</v>
          </cell>
          <cell r="E418" t="str">
            <v>RES</v>
          </cell>
          <cell r="I418" t="str">
            <v>Third Year</v>
          </cell>
        </row>
        <row r="419">
          <cell r="B419">
            <v>2011</v>
          </cell>
          <cell r="D419">
            <v>-186633.86</v>
          </cell>
          <cell r="E419" t="str">
            <v>RES</v>
          </cell>
          <cell r="I419" t="str">
            <v>Third Year</v>
          </cell>
        </row>
        <row r="420">
          <cell r="B420">
            <v>2011</v>
          </cell>
          <cell r="D420">
            <v>-122590.97</v>
          </cell>
          <cell r="E420" t="str">
            <v>RES</v>
          </cell>
          <cell r="I420" t="str">
            <v>Third Year</v>
          </cell>
        </row>
        <row r="421">
          <cell r="B421">
            <v>2011</v>
          </cell>
          <cell r="D421">
            <v>-42997.52</v>
          </cell>
          <cell r="E421" t="str">
            <v>RES</v>
          </cell>
          <cell r="I421" t="str">
            <v>Third Year</v>
          </cell>
        </row>
        <row r="422">
          <cell r="B422">
            <v>2011</v>
          </cell>
          <cell r="D422">
            <v>347980.6</v>
          </cell>
          <cell r="E422" t="str">
            <v>IND</v>
          </cell>
          <cell r="I422" t="str">
            <v>Third Year</v>
          </cell>
        </row>
        <row r="423">
          <cell r="B423">
            <v>2011</v>
          </cell>
          <cell r="D423">
            <v>-347980.6</v>
          </cell>
          <cell r="E423" t="str">
            <v>IND</v>
          </cell>
          <cell r="I423" t="str">
            <v>Third Year</v>
          </cell>
        </row>
        <row r="424">
          <cell r="B424">
            <v>2011</v>
          </cell>
          <cell r="D424">
            <v>347980.6</v>
          </cell>
          <cell r="E424" t="str">
            <v>IND</v>
          </cell>
          <cell r="I424" t="str">
            <v>Third Year</v>
          </cell>
        </row>
        <row r="425">
          <cell r="B425">
            <v>2011</v>
          </cell>
          <cell r="D425">
            <v>572140.26</v>
          </cell>
          <cell r="E425" t="str">
            <v>IND</v>
          </cell>
          <cell r="I425" t="str">
            <v>Third Year</v>
          </cell>
        </row>
        <row r="426">
          <cell r="B426">
            <v>2011</v>
          </cell>
          <cell r="D426">
            <v>-572140.26</v>
          </cell>
          <cell r="E426" t="str">
            <v>IND</v>
          </cell>
          <cell r="I426" t="str">
            <v>Third Year</v>
          </cell>
        </row>
        <row r="427">
          <cell r="B427">
            <v>2011</v>
          </cell>
          <cell r="D427">
            <v>572140.26</v>
          </cell>
          <cell r="E427" t="str">
            <v>IND</v>
          </cell>
          <cell r="I427" t="str">
            <v>Third Year</v>
          </cell>
        </row>
        <row r="428">
          <cell r="B428">
            <v>2011</v>
          </cell>
          <cell r="D428">
            <v>375777.56</v>
          </cell>
          <cell r="E428" t="str">
            <v>IND</v>
          </cell>
          <cell r="I428" t="str">
            <v>Third Year</v>
          </cell>
        </row>
        <row r="429">
          <cell r="B429">
            <v>2011</v>
          </cell>
          <cell r="D429">
            <v>-375777.56</v>
          </cell>
          <cell r="E429" t="str">
            <v>IND</v>
          </cell>
          <cell r="I429" t="str">
            <v>Third Year</v>
          </cell>
        </row>
        <row r="430">
          <cell r="B430">
            <v>2011</v>
          </cell>
          <cell r="D430">
            <v>375777.56</v>
          </cell>
          <cell r="E430" t="str">
            <v>IND</v>
          </cell>
          <cell r="I430" t="str">
            <v>Third Year</v>
          </cell>
        </row>
        <row r="431">
          <cell r="B431">
            <v>2011</v>
          </cell>
          <cell r="D431">
            <v>131807.38</v>
          </cell>
          <cell r="E431" t="str">
            <v>IND</v>
          </cell>
          <cell r="I431" t="str">
            <v>Third Year</v>
          </cell>
        </row>
        <row r="432">
          <cell r="B432">
            <v>2011</v>
          </cell>
          <cell r="D432">
            <v>-131807.38</v>
          </cell>
          <cell r="E432" t="str">
            <v>IND</v>
          </cell>
          <cell r="I432" t="str">
            <v>Third Year</v>
          </cell>
        </row>
        <row r="433">
          <cell r="B433">
            <v>2011</v>
          </cell>
          <cell r="D433">
            <v>131807.38</v>
          </cell>
          <cell r="E433" t="str">
            <v>IND</v>
          </cell>
          <cell r="I433" t="str">
            <v>Third Year</v>
          </cell>
        </row>
        <row r="434">
          <cell r="B434">
            <v>2011</v>
          </cell>
          <cell r="D434">
            <v>-130089.49</v>
          </cell>
          <cell r="E434" t="str">
            <v>CASH PREPAYMENT</v>
          </cell>
          <cell r="I434" t="str">
            <v>Third Year</v>
          </cell>
        </row>
        <row r="435">
          <cell r="B435">
            <v>2011</v>
          </cell>
          <cell r="D435">
            <v>-213869.11</v>
          </cell>
          <cell r="E435" t="str">
            <v>CASH PREPAYMENT</v>
          </cell>
          <cell r="I435" t="str">
            <v>Third Year</v>
          </cell>
        </row>
        <row r="436">
          <cell r="B436">
            <v>2011</v>
          </cell>
          <cell r="D436">
            <v>-140480.51999999999</v>
          </cell>
          <cell r="E436" t="str">
            <v>CASH PREPAYMENT</v>
          </cell>
          <cell r="I436" t="str">
            <v>Third Year</v>
          </cell>
        </row>
        <row r="437">
          <cell r="B437">
            <v>2011</v>
          </cell>
          <cell r="D437">
            <v>-49272.09</v>
          </cell>
          <cell r="E437" t="str">
            <v>CASH PREPAYMENT</v>
          </cell>
          <cell r="I437" t="str">
            <v>Third Year</v>
          </cell>
        </row>
        <row r="438">
          <cell r="B438">
            <v>2012</v>
          </cell>
          <cell r="D438">
            <v>41611.730000000003</v>
          </cell>
          <cell r="E438" t="str">
            <v>RES</v>
          </cell>
          <cell r="I438" t="str">
            <v>Second Year</v>
          </cell>
        </row>
        <row r="439">
          <cell r="B439">
            <v>2012</v>
          </cell>
          <cell r="D439">
            <v>68416.350000000006</v>
          </cell>
          <cell r="E439" t="str">
            <v>RES</v>
          </cell>
          <cell r="I439" t="str">
            <v>Second Year</v>
          </cell>
        </row>
        <row r="440">
          <cell r="B440">
            <v>2012</v>
          </cell>
          <cell r="D440">
            <v>44933.93</v>
          </cell>
          <cell r="E440" t="str">
            <v>RES</v>
          </cell>
          <cell r="I440" t="str">
            <v>Second Year</v>
          </cell>
        </row>
        <row r="441">
          <cell r="B441">
            <v>2012</v>
          </cell>
          <cell r="D441">
            <v>15761.54</v>
          </cell>
          <cell r="E441" t="str">
            <v>RES</v>
          </cell>
          <cell r="I441" t="str">
            <v>Second Year</v>
          </cell>
        </row>
        <row r="442">
          <cell r="B442">
            <v>2012</v>
          </cell>
          <cell r="D442">
            <v>21376.94</v>
          </cell>
          <cell r="E442" t="str">
            <v>MF</v>
          </cell>
          <cell r="I442" t="str">
            <v>Second Year</v>
          </cell>
        </row>
        <row r="443">
          <cell r="B443">
            <v>2012</v>
          </cell>
          <cell r="D443">
            <v>35147.11</v>
          </cell>
          <cell r="E443" t="str">
            <v>MF</v>
          </cell>
          <cell r="I443" t="str">
            <v>Second Year</v>
          </cell>
        </row>
        <row r="444">
          <cell r="B444">
            <v>2012</v>
          </cell>
          <cell r="D444">
            <v>23083.63</v>
          </cell>
          <cell r="E444" t="str">
            <v>MF</v>
          </cell>
          <cell r="I444" t="str">
            <v>Second Year</v>
          </cell>
        </row>
        <row r="445">
          <cell r="B445">
            <v>2012</v>
          </cell>
          <cell r="D445">
            <v>8097.08</v>
          </cell>
          <cell r="E445" t="str">
            <v>MF</v>
          </cell>
          <cell r="I445" t="str">
            <v>Second Year</v>
          </cell>
        </row>
        <row r="446">
          <cell r="B446">
            <v>2012</v>
          </cell>
          <cell r="D446">
            <v>67922</v>
          </cell>
          <cell r="E446" t="str">
            <v>RES</v>
          </cell>
          <cell r="I446" t="str">
            <v>Second Year</v>
          </cell>
        </row>
        <row r="447">
          <cell r="B447">
            <v>2012</v>
          </cell>
          <cell r="D447">
            <v>29109.52</v>
          </cell>
          <cell r="E447" t="str">
            <v>RES</v>
          </cell>
          <cell r="I447" t="str">
            <v>Second Year</v>
          </cell>
        </row>
        <row r="448">
          <cell r="B448">
            <v>2012</v>
          </cell>
          <cell r="D448">
            <v>111675</v>
          </cell>
          <cell r="E448" t="str">
            <v>RES</v>
          </cell>
          <cell r="I448" t="str">
            <v>Second Year</v>
          </cell>
        </row>
        <row r="449">
          <cell r="B449">
            <v>2012</v>
          </cell>
          <cell r="D449">
            <v>47860.38</v>
          </cell>
          <cell r="E449" t="str">
            <v>RES</v>
          </cell>
          <cell r="I449" t="str">
            <v>Second Year</v>
          </cell>
        </row>
        <row r="450">
          <cell r="B450">
            <v>2012</v>
          </cell>
          <cell r="D450">
            <v>73345</v>
          </cell>
          <cell r="E450" t="str">
            <v>RES</v>
          </cell>
          <cell r="I450" t="str">
            <v>Second Year</v>
          </cell>
        </row>
        <row r="451">
          <cell r="B451">
            <v>2012</v>
          </cell>
          <cell r="D451">
            <v>31433.34</v>
          </cell>
          <cell r="E451" t="str">
            <v>RES</v>
          </cell>
          <cell r="I451" t="str">
            <v>Second Year</v>
          </cell>
        </row>
        <row r="452">
          <cell r="B452">
            <v>2012</v>
          </cell>
          <cell r="D452">
            <v>25727</v>
          </cell>
          <cell r="E452" t="str">
            <v>RES</v>
          </cell>
          <cell r="I452" t="str">
            <v>Second Year</v>
          </cell>
        </row>
        <row r="453">
          <cell r="B453">
            <v>2012</v>
          </cell>
          <cell r="D453">
            <v>11026.24</v>
          </cell>
          <cell r="E453" t="str">
            <v>RES</v>
          </cell>
          <cell r="I453" t="str">
            <v>Second Year</v>
          </cell>
        </row>
        <row r="454">
          <cell r="B454">
            <v>2012</v>
          </cell>
          <cell r="D454">
            <v>28911.71</v>
          </cell>
          <cell r="E454" t="str">
            <v>RES</v>
          </cell>
          <cell r="I454" t="str">
            <v>Second Year</v>
          </cell>
        </row>
        <row r="455">
          <cell r="B455">
            <v>2012</v>
          </cell>
          <cell r="D455">
            <v>47535.49</v>
          </cell>
          <cell r="E455" t="str">
            <v>RES</v>
          </cell>
          <cell r="I455" t="str">
            <v>Second Year</v>
          </cell>
        </row>
        <row r="456">
          <cell r="B456">
            <v>2012</v>
          </cell>
          <cell r="D456">
            <v>31219.97</v>
          </cell>
          <cell r="E456" t="str">
            <v>RES</v>
          </cell>
          <cell r="I456" t="str">
            <v>Second Year</v>
          </cell>
        </row>
        <row r="457">
          <cell r="B457">
            <v>2012</v>
          </cell>
          <cell r="D457">
            <v>10951.07</v>
          </cell>
          <cell r="E457" t="str">
            <v>RES</v>
          </cell>
          <cell r="I457" t="str">
            <v>Second Year</v>
          </cell>
        </row>
        <row r="458">
          <cell r="B458">
            <v>2012</v>
          </cell>
          <cell r="D458">
            <v>37417</v>
          </cell>
          <cell r="E458" t="str">
            <v>RES</v>
          </cell>
          <cell r="I458" t="str">
            <v>Second Year</v>
          </cell>
        </row>
        <row r="459">
          <cell r="B459">
            <v>2012</v>
          </cell>
          <cell r="D459">
            <v>17818</v>
          </cell>
          <cell r="E459" t="str">
            <v>RES</v>
          </cell>
          <cell r="I459" t="str">
            <v>Second Year</v>
          </cell>
        </row>
        <row r="460">
          <cell r="B460">
            <v>2012</v>
          </cell>
          <cell r="D460">
            <v>122940.24</v>
          </cell>
          <cell r="E460" t="str">
            <v>RES</v>
          </cell>
          <cell r="I460" t="str">
            <v>Second Year</v>
          </cell>
        </row>
        <row r="461">
          <cell r="B461">
            <v>2012</v>
          </cell>
          <cell r="D461">
            <v>61519</v>
          </cell>
          <cell r="E461" t="str">
            <v>RES</v>
          </cell>
          <cell r="I461" t="str">
            <v>Second Year</v>
          </cell>
        </row>
        <row r="462">
          <cell r="B462">
            <v>2012</v>
          </cell>
          <cell r="D462">
            <v>29295</v>
          </cell>
          <cell r="E462" t="str">
            <v>RES</v>
          </cell>
          <cell r="I462" t="str">
            <v>Second Year</v>
          </cell>
        </row>
        <row r="463">
          <cell r="B463">
            <v>2012</v>
          </cell>
          <cell r="D463">
            <v>202134.66</v>
          </cell>
          <cell r="E463" t="str">
            <v>RES</v>
          </cell>
          <cell r="I463" t="str">
            <v>Second Year</v>
          </cell>
        </row>
        <row r="464">
          <cell r="B464">
            <v>2012</v>
          </cell>
          <cell r="D464">
            <v>40404</v>
          </cell>
          <cell r="E464" t="str">
            <v>RES</v>
          </cell>
          <cell r="I464" t="str">
            <v>Second Year</v>
          </cell>
        </row>
        <row r="465">
          <cell r="B465">
            <v>2012</v>
          </cell>
          <cell r="D465">
            <v>19240</v>
          </cell>
          <cell r="E465" t="str">
            <v>RES</v>
          </cell>
          <cell r="I465" t="str">
            <v>Second Year</v>
          </cell>
        </row>
        <row r="466">
          <cell r="B466">
            <v>2012</v>
          </cell>
          <cell r="D466">
            <v>132756.42000000001</v>
          </cell>
          <cell r="E466" t="str">
            <v>RES</v>
          </cell>
          <cell r="I466" t="str">
            <v>Second Year</v>
          </cell>
        </row>
        <row r="467">
          <cell r="B467">
            <v>2012</v>
          </cell>
          <cell r="D467">
            <v>14173</v>
          </cell>
          <cell r="E467" t="str">
            <v>RES</v>
          </cell>
          <cell r="I467" t="str">
            <v>Second Year</v>
          </cell>
        </row>
        <row r="468">
          <cell r="B468">
            <v>2012</v>
          </cell>
          <cell r="D468">
            <v>6749</v>
          </cell>
          <cell r="E468" t="str">
            <v>RES</v>
          </cell>
          <cell r="I468" t="str">
            <v>Second Year</v>
          </cell>
        </row>
        <row r="469">
          <cell r="B469">
            <v>2012</v>
          </cell>
          <cell r="D469">
            <v>46566.559999999998</v>
          </cell>
          <cell r="E469" t="str">
            <v>RES</v>
          </cell>
          <cell r="I469" t="str">
            <v>Second Year</v>
          </cell>
        </row>
        <row r="470">
          <cell r="B470">
            <v>2012</v>
          </cell>
          <cell r="D470">
            <v>12086.33</v>
          </cell>
          <cell r="E470" t="str">
            <v>MF</v>
          </cell>
          <cell r="I470" t="str">
            <v>Second Year</v>
          </cell>
        </row>
        <row r="471">
          <cell r="B471">
            <v>2012</v>
          </cell>
          <cell r="D471">
            <v>19871.849999999999</v>
          </cell>
          <cell r="E471" t="str">
            <v>MF</v>
          </cell>
          <cell r="I471" t="str">
            <v>Second Year</v>
          </cell>
        </row>
        <row r="472">
          <cell r="B472">
            <v>2012</v>
          </cell>
          <cell r="D472">
            <v>13051.27</v>
          </cell>
          <cell r="E472" t="str">
            <v>MF</v>
          </cell>
          <cell r="I472" t="str">
            <v>Second Year</v>
          </cell>
        </row>
        <row r="473">
          <cell r="B473">
            <v>2012</v>
          </cell>
          <cell r="D473">
            <v>4578.0200000000004</v>
          </cell>
          <cell r="E473" t="str">
            <v>MF</v>
          </cell>
          <cell r="I473" t="str">
            <v>Second Year</v>
          </cell>
        </row>
        <row r="474">
          <cell r="B474">
            <v>2012</v>
          </cell>
          <cell r="D474">
            <v>822</v>
          </cell>
          <cell r="E474" t="str">
            <v>RES</v>
          </cell>
          <cell r="I474" t="str">
            <v>Second Year</v>
          </cell>
        </row>
        <row r="475">
          <cell r="B475">
            <v>2012</v>
          </cell>
          <cell r="D475">
            <v>822</v>
          </cell>
          <cell r="E475" t="str">
            <v>RES</v>
          </cell>
          <cell r="I475" t="str">
            <v>Second Year</v>
          </cell>
        </row>
        <row r="476">
          <cell r="B476">
            <v>2012</v>
          </cell>
          <cell r="D476">
            <v>2466</v>
          </cell>
          <cell r="E476" t="str">
            <v>RES</v>
          </cell>
          <cell r="I476" t="str">
            <v>Second Year</v>
          </cell>
        </row>
        <row r="477">
          <cell r="B477">
            <v>2012</v>
          </cell>
          <cell r="D477">
            <v>23284.53</v>
          </cell>
          <cell r="E477" t="str">
            <v>RES</v>
          </cell>
          <cell r="I477" t="str">
            <v>Second Year</v>
          </cell>
        </row>
        <row r="478">
          <cell r="B478">
            <v>2012</v>
          </cell>
          <cell r="D478">
            <v>1351</v>
          </cell>
          <cell r="E478" t="str">
            <v>RES</v>
          </cell>
          <cell r="I478" t="str">
            <v>Second Year</v>
          </cell>
        </row>
        <row r="479">
          <cell r="B479">
            <v>2012</v>
          </cell>
          <cell r="D479">
            <v>1351</v>
          </cell>
          <cell r="E479" t="str">
            <v>RES</v>
          </cell>
          <cell r="I479" t="str">
            <v>Second Year</v>
          </cell>
        </row>
        <row r="480">
          <cell r="B480">
            <v>2012</v>
          </cell>
          <cell r="D480">
            <v>4054</v>
          </cell>
          <cell r="E480" t="str">
            <v>RES</v>
          </cell>
          <cell r="I480" t="str">
            <v>Second Year</v>
          </cell>
        </row>
        <row r="481">
          <cell r="B481">
            <v>2012</v>
          </cell>
          <cell r="D481">
            <v>38285</v>
          </cell>
          <cell r="E481" t="str">
            <v>RES</v>
          </cell>
          <cell r="I481" t="str">
            <v>Second Year</v>
          </cell>
        </row>
        <row r="482">
          <cell r="B482">
            <v>2012</v>
          </cell>
          <cell r="D482">
            <v>887</v>
          </cell>
          <cell r="E482" t="str">
            <v>RES</v>
          </cell>
          <cell r="I482" t="str">
            <v>Second Year</v>
          </cell>
        </row>
        <row r="483">
          <cell r="B483">
            <v>2012</v>
          </cell>
          <cell r="D483">
            <v>887</v>
          </cell>
          <cell r="E483" t="str">
            <v>RES</v>
          </cell>
          <cell r="I483" t="str">
            <v>Second Year</v>
          </cell>
        </row>
        <row r="484">
          <cell r="B484">
            <v>2012</v>
          </cell>
          <cell r="D484">
            <v>2662</v>
          </cell>
          <cell r="E484" t="str">
            <v>RES</v>
          </cell>
          <cell r="I484" t="str">
            <v>Second Year</v>
          </cell>
        </row>
        <row r="485">
          <cell r="B485">
            <v>2012</v>
          </cell>
          <cell r="D485">
            <v>25145.66</v>
          </cell>
          <cell r="E485" t="str">
            <v>RES</v>
          </cell>
          <cell r="I485" t="str">
            <v>Second Year</v>
          </cell>
        </row>
        <row r="486">
          <cell r="B486">
            <v>2012</v>
          </cell>
          <cell r="D486">
            <v>311</v>
          </cell>
          <cell r="E486" t="str">
            <v>RES</v>
          </cell>
          <cell r="I486" t="str">
            <v>Second Year</v>
          </cell>
        </row>
        <row r="487">
          <cell r="B487">
            <v>2012</v>
          </cell>
          <cell r="D487">
            <v>311</v>
          </cell>
          <cell r="E487" t="str">
            <v>RES</v>
          </cell>
          <cell r="I487" t="str">
            <v>Second Year</v>
          </cell>
        </row>
        <row r="488">
          <cell r="B488">
            <v>2012</v>
          </cell>
          <cell r="D488">
            <v>934</v>
          </cell>
          <cell r="E488" t="str">
            <v>RES</v>
          </cell>
          <cell r="I488" t="str">
            <v>Second Year</v>
          </cell>
        </row>
        <row r="489">
          <cell r="B489">
            <v>2012</v>
          </cell>
          <cell r="D489">
            <v>8820.4</v>
          </cell>
          <cell r="E489" t="str">
            <v>RES</v>
          </cell>
          <cell r="I489" t="str">
            <v>Second Year</v>
          </cell>
        </row>
        <row r="490">
          <cell r="B490">
            <v>2012</v>
          </cell>
          <cell r="D490">
            <v>9920</v>
          </cell>
          <cell r="E490" t="str">
            <v>RES</v>
          </cell>
          <cell r="I490" t="str">
            <v>Second Year</v>
          </cell>
        </row>
        <row r="491">
          <cell r="B491">
            <v>2012</v>
          </cell>
          <cell r="D491">
            <v>8115.73</v>
          </cell>
          <cell r="E491" t="str">
            <v>RES</v>
          </cell>
          <cell r="I491" t="str">
            <v>Second Year</v>
          </cell>
        </row>
        <row r="492">
          <cell r="B492">
            <v>2012</v>
          </cell>
          <cell r="D492">
            <v>16309</v>
          </cell>
          <cell r="E492" t="str">
            <v>RES</v>
          </cell>
          <cell r="I492" t="str">
            <v>Second Year</v>
          </cell>
        </row>
        <row r="493">
          <cell r="B493">
            <v>2012</v>
          </cell>
          <cell r="D493">
            <v>13344.62</v>
          </cell>
          <cell r="E493" t="str">
            <v>RES</v>
          </cell>
          <cell r="I493" t="str">
            <v>Second Year</v>
          </cell>
        </row>
        <row r="494">
          <cell r="B494">
            <v>2012</v>
          </cell>
          <cell r="D494">
            <v>10712</v>
          </cell>
          <cell r="E494" t="str">
            <v>RES</v>
          </cell>
          <cell r="I494" t="str">
            <v>Second Year</v>
          </cell>
        </row>
        <row r="495">
          <cell r="B495">
            <v>2012</v>
          </cell>
          <cell r="D495">
            <v>8763.66</v>
          </cell>
          <cell r="E495" t="str">
            <v>RES</v>
          </cell>
          <cell r="I495" t="str">
            <v>Second Year</v>
          </cell>
        </row>
        <row r="496">
          <cell r="B496">
            <v>2012</v>
          </cell>
          <cell r="D496">
            <v>3757</v>
          </cell>
          <cell r="E496" t="str">
            <v>RES</v>
          </cell>
          <cell r="I496" t="str">
            <v>Second Year</v>
          </cell>
        </row>
        <row r="497">
          <cell r="B497">
            <v>2012</v>
          </cell>
          <cell r="D497">
            <v>3074.51</v>
          </cell>
          <cell r="E497" t="str">
            <v>RES</v>
          </cell>
          <cell r="I497" t="str">
            <v>Second Year</v>
          </cell>
        </row>
        <row r="498">
          <cell r="B498">
            <v>2012</v>
          </cell>
          <cell r="D498">
            <v>26547</v>
          </cell>
          <cell r="E498" t="str">
            <v>RES</v>
          </cell>
          <cell r="I498" t="str">
            <v>Second Year</v>
          </cell>
        </row>
        <row r="499">
          <cell r="B499">
            <v>2012</v>
          </cell>
          <cell r="D499">
            <v>41521.67</v>
          </cell>
          <cell r="E499" t="str">
            <v>RES</v>
          </cell>
          <cell r="I499" t="str">
            <v>Second Year</v>
          </cell>
        </row>
        <row r="500">
          <cell r="B500">
            <v>2012</v>
          </cell>
          <cell r="D500">
            <v>43647</v>
          </cell>
          <cell r="E500" t="str">
            <v>RES</v>
          </cell>
          <cell r="I500" t="str">
            <v>Second Year</v>
          </cell>
        </row>
        <row r="501">
          <cell r="B501">
            <v>2012</v>
          </cell>
          <cell r="D501">
            <v>68268.81</v>
          </cell>
          <cell r="E501" t="str">
            <v>RES</v>
          </cell>
          <cell r="I501" t="str">
            <v>Second Year</v>
          </cell>
        </row>
        <row r="502">
          <cell r="B502">
            <v>2012</v>
          </cell>
          <cell r="D502">
            <v>28666</v>
          </cell>
          <cell r="E502" t="str">
            <v>RES</v>
          </cell>
          <cell r="I502" t="str">
            <v>Second Year</v>
          </cell>
        </row>
        <row r="503">
          <cell r="B503">
            <v>2012</v>
          </cell>
          <cell r="D503">
            <v>44837.15</v>
          </cell>
          <cell r="E503" t="str">
            <v>RES</v>
          </cell>
          <cell r="I503" t="str">
            <v>Second Year</v>
          </cell>
        </row>
        <row r="504">
          <cell r="B504">
            <v>2012</v>
          </cell>
          <cell r="D504">
            <v>10055</v>
          </cell>
          <cell r="E504" t="str">
            <v>RES</v>
          </cell>
          <cell r="I504" t="str">
            <v>Second Year</v>
          </cell>
        </row>
        <row r="505">
          <cell r="B505">
            <v>2012</v>
          </cell>
          <cell r="D505">
            <v>15727.8</v>
          </cell>
          <cell r="E505" t="str">
            <v>RES</v>
          </cell>
          <cell r="I505" t="str">
            <v>Second Year</v>
          </cell>
        </row>
        <row r="506">
          <cell r="B506">
            <v>2012</v>
          </cell>
          <cell r="D506">
            <v>3478</v>
          </cell>
          <cell r="E506" t="str">
            <v>RES</v>
          </cell>
          <cell r="I506" t="str">
            <v>Second Year</v>
          </cell>
        </row>
        <row r="507">
          <cell r="B507">
            <v>2012</v>
          </cell>
          <cell r="D507">
            <v>3478</v>
          </cell>
          <cell r="E507" t="str">
            <v>RES</v>
          </cell>
          <cell r="I507" t="str">
            <v>Second Year</v>
          </cell>
        </row>
        <row r="508">
          <cell r="B508">
            <v>2012</v>
          </cell>
          <cell r="D508">
            <v>24346</v>
          </cell>
          <cell r="E508" t="str">
            <v>RES</v>
          </cell>
          <cell r="I508" t="str">
            <v>Second Year</v>
          </cell>
        </row>
        <row r="509">
          <cell r="B509">
            <v>2012</v>
          </cell>
          <cell r="D509">
            <v>5217</v>
          </cell>
          <cell r="E509" t="str">
            <v>RES</v>
          </cell>
          <cell r="I509" t="str">
            <v>Second Year</v>
          </cell>
        </row>
        <row r="510">
          <cell r="B510">
            <v>2012</v>
          </cell>
          <cell r="D510">
            <v>6956</v>
          </cell>
          <cell r="E510" t="str">
            <v>RES</v>
          </cell>
          <cell r="I510" t="str">
            <v>Second Year</v>
          </cell>
        </row>
        <row r="511">
          <cell r="B511">
            <v>2012</v>
          </cell>
          <cell r="D511">
            <v>5217</v>
          </cell>
          <cell r="E511" t="str">
            <v>RES</v>
          </cell>
          <cell r="I511" t="str">
            <v>Second Year</v>
          </cell>
        </row>
        <row r="512">
          <cell r="B512">
            <v>2012</v>
          </cell>
          <cell r="D512">
            <v>8695</v>
          </cell>
          <cell r="E512" t="str">
            <v>RES</v>
          </cell>
          <cell r="I512" t="str">
            <v>Second Year</v>
          </cell>
        </row>
        <row r="513">
          <cell r="B513">
            <v>2012</v>
          </cell>
          <cell r="D513">
            <v>12173</v>
          </cell>
          <cell r="E513" t="str">
            <v>RES</v>
          </cell>
          <cell r="I513" t="str">
            <v>Second Year</v>
          </cell>
        </row>
        <row r="514">
          <cell r="B514">
            <v>2012</v>
          </cell>
          <cell r="D514">
            <v>100858.45</v>
          </cell>
          <cell r="E514" t="str">
            <v>RES</v>
          </cell>
          <cell r="I514" t="str">
            <v>Second Year</v>
          </cell>
        </row>
        <row r="515">
          <cell r="B515">
            <v>2012</v>
          </cell>
          <cell r="D515">
            <v>5718</v>
          </cell>
          <cell r="E515" t="str">
            <v>RES</v>
          </cell>
          <cell r="I515" t="str">
            <v>Second Year</v>
          </cell>
        </row>
        <row r="516">
          <cell r="B516">
            <v>2012</v>
          </cell>
          <cell r="D516">
            <v>5718</v>
          </cell>
          <cell r="E516" t="str">
            <v>RES</v>
          </cell>
          <cell r="I516" t="str">
            <v>Second Year</v>
          </cell>
        </row>
        <row r="517">
          <cell r="B517">
            <v>2012</v>
          </cell>
          <cell r="D517">
            <v>40028</v>
          </cell>
          <cell r="E517" t="str">
            <v>RES</v>
          </cell>
          <cell r="I517" t="str">
            <v>Second Year</v>
          </cell>
        </row>
        <row r="518">
          <cell r="B518">
            <v>2012</v>
          </cell>
          <cell r="D518">
            <v>8577</v>
          </cell>
          <cell r="E518" t="str">
            <v>RES</v>
          </cell>
          <cell r="I518" t="str">
            <v>Second Year</v>
          </cell>
        </row>
        <row r="519">
          <cell r="B519">
            <v>2012</v>
          </cell>
          <cell r="D519">
            <v>11437</v>
          </cell>
          <cell r="E519" t="str">
            <v>RES</v>
          </cell>
          <cell r="I519" t="str">
            <v>Second Year</v>
          </cell>
        </row>
        <row r="520">
          <cell r="B520">
            <v>2012</v>
          </cell>
          <cell r="D520">
            <v>8577</v>
          </cell>
          <cell r="E520" t="str">
            <v>RES</v>
          </cell>
          <cell r="I520" t="str">
            <v>Second Year</v>
          </cell>
        </row>
        <row r="521">
          <cell r="B521">
            <v>2012</v>
          </cell>
          <cell r="D521">
            <v>14296</v>
          </cell>
          <cell r="E521" t="str">
            <v>RES</v>
          </cell>
          <cell r="I521" t="str">
            <v>Second Year</v>
          </cell>
        </row>
        <row r="522">
          <cell r="B522">
            <v>2012</v>
          </cell>
          <cell r="D522">
            <v>20014</v>
          </cell>
          <cell r="E522" t="str">
            <v>RES</v>
          </cell>
          <cell r="I522" t="str">
            <v>Second Year</v>
          </cell>
        </row>
        <row r="523">
          <cell r="B523">
            <v>2012</v>
          </cell>
          <cell r="D523">
            <v>165830.63</v>
          </cell>
          <cell r="E523" t="str">
            <v>RES</v>
          </cell>
          <cell r="I523" t="str">
            <v>Second Year</v>
          </cell>
        </row>
        <row r="524">
          <cell r="B524">
            <v>2012</v>
          </cell>
          <cell r="D524">
            <v>3756</v>
          </cell>
          <cell r="E524" t="str">
            <v>RES</v>
          </cell>
          <cell r="I524" t="str">
            <v>Second Year</v>
          </cell>
        </row>
        <row r="525">
          <cell r="B525">
            <v>2012</v>
          </cell>
          <cell r="D525">
            <v>3756</v>
          </cell>
          <cell r="E525" t="str">
            <v>RES</v>
          </cell>
          <cell r="I525" t="str">
            <v>Second Year</v>
          </cell>
        </row>
        <row r="526">
          <cell r="B526">
            <v>2012</v>
          </cell>
          <cell r="D526">
            <v>26289</v>
          </cell>
          <cell r="E526" t="str">
            <v>RES</v>
          </cell>
          <cell r="I526" t="str">
            <v>Second Year</v>
          </cell>
        </row>
        <row r="527">
          <cell r="B527">
            <v>2012</v>
          </cell>
          <cell r="D527">
            <v>5633</v>
          </cell>
          <cell r="E527" t="str">
            <v>RES</v>
          </cell>
          <cell r="I527" t="str">
            <v>Second Year</v>
          </cell>
        </row>
        <row r="528">
          <cell r="B528">
            <v>2012</v>
          </cell>
          <cell r="D528">
            <v>7511</v>
          </cell>
          <cell r="E528" t="str">
            <v>RES</v>
          </cell>
          <cell r="I528" t="str">
            <v>Second Year</v>
          </cell>
        </row>
        <row r="529">
          <cell r="B529">
            <v>2012</v>
          </cell>
          <cell r="D529">
            <v>5633</v>
          </cell>
          <cell r="E529" t="str">
            <v>RES</v>
          </cell>
          <cell r="I529" t="str">
            <v>Second Year</v>
          </cell>
        </row>
        <row r="530">
          <cell r="B530">
            <v>2012</v>
          </cell>
          <cell r="D530">
            <v>9389</v>
          </cell>
          <cell r="E530" t="str">
            <v>RES</v>
          </cell>
          <cell r="I530" t="str">
            <v>Second Year</v>
          </cell>
        </row>
        <row r="531">
          <cell r="B531">
            <v>2012</v>
          </cell>
          <cell r="D531">
            <v>13145</v>
          </cell>
          <cell r="E531" t="str">
            <v>RES</v>
          </cell>
          <cell r="I531" t="str">
            <v>Second Year</v>
          </cell>
        </row>
        <row r="532">
          <cell r="B532">
            <v>2012</v>
          </cell>
          <cell r="D532">
            <v>108912.01</v>
          </cell>
          <cell r="E532" t="str">
            <v>RES</v>
          </cell>
          <cell r="I532" t="str">
            <v>Second Year</v>
          </cell>
        </row>
        <row r="533">
          <cell r="B533">
            <v>2012</v>
          </cell>
          <cell r="D533">
            <v>1317</v>
          </cell>
          <cell r="E533" t="str">
            <v>RES</v>
          </cell>
          <cell r="I533" t="str">
            <v>Second Year</v>
          </cell>
        </row>
        <row r="534">
          <cell r="B534">
            <v>2012</v>
          </cell>
          <cell r="D534">
            <v>1317</v>
          </cell>
          <cell r="E534" t="str">
            <v>RES</v>
          </cell>
          <cell r="I534" t="str">
            <v>Second Year</v>
          </cell>
        </row>
        <row r="535">
          <cell r="B535">
            <v>2012</v>
          </cell>
          <cell r="D535">
            <v>9222</v>
          </cell>
          <cell r="E535" t="str">
            <v>RES</v>
          </cell>
          <cell r="I535" t="str">
            <v>Second Year</v>
          </cell>
        </row>
        <row r="536">
          <cell r="B536">
            <v>2012</v>
          </cell>
          <cell r="D536">
            <v>1976</v>
          </cell>
          <cell r="E536" t="str">
            <v>RES</v>
          </cell>
          <cell r="I536" t="str">
            <v>Second Year</v>
          </cell>
        </row>
        <row r="537">
          <cell r="B537">
            <v>2012</v>
          </cell>
          <cell r="D537">
            <v>2635</v>
          </cell>
          <cell r="E537" t="str">
            <v>RES</v>
          </cell>
          <cell r="I537" t="str">
            <v>Second Year</v>
          </cell>
        </row>
        <row r="538">
          <cell r="B538">
            <v>2012</v>
          </cell>
          <cell r="D538">
            <v>1976</v>
          </cell>
          <cell r="E538" t="str">
            <v>RES</v>
          </cell>
          <cell r="I538" t="str">
            <v>Second Year</v>
          </cell>
        </row>
        <row r="539">
          <cell r="B539">
            <v>2012</v>
          </cell>
          <cell r="D539">
            <v>3293</v>
          </cell>
          <cell r="E539" t="str">
            <v>RES</v>
          </cell>
          <cell r="I539" t="str">
            <v>Second Year</v>
          </cell>
        </row>
        <row r="540">
          <cell r="B540">
            <v>2012</v>
          </cell>
          <cell r="D540">
            <v>4611</v>
          </cell>
          <cell r="E540" t="str">
            <v>RES</v>
          </cell>
          <cell r="I540" t="str">
            <v>Second Year</v>
          </cell>
        </row>
        <row r="541">
          <cell r="B541">
            <v>2012</v>
          </cell>
          <cell r="D541">
            <v>38203.86</v>
          </cell>
          <cell r="E541" t="str">
            <v>RES</v>
          </cell>
          <cell r="I541" t="str">
            <v>Second Year</v>
          </cell>
        </row>
        <row r="542">
          <cell r="B542">
            <v>2012</v>
          </cell>
          <cell r="D542">
            <v>45195</v>
          </cell>
          <cell r="E542" t="str">
            <v>RES</v>
          </cell>
          <cell r="I542" t="str">
            <v>Second Year</v>
          </cell>
        </row>
        <row r="543">
          <cell r="B543">
            <v>2012</v>
          </cell>
          <cell r="D543">
            <v>8474</v>
          </cell>
          <cell r="E543" t="str">
            <v>RES</v>
          </cell>
          <cell r="I543" t="str">
            <v>Second Year</v>
          </cell>
        </row>
        <row r="544">
          <cell r="B544">
            <v>2012</v>
          </cell>
          <cell r="D544">
            <v>33896</v>
          </cell>
          <cell r="E544" t="str">
            <v>RES</v>
          </cell>
          <cell r="I544" t="str">
            <v>Second Year</v>
          </cell>
        </row>
        <row r="545">
          <cell r="B545">
            <v>2012</v>
          </cell>
          <cell r="D545">
            <v>33896</v>
          </cell>
          <cell r="E545" t="str">
            <v>RES</v>
          </cell>
          <cell r="I545" t="str">
            <v>Second Year</v>
          </cell>
        </row>
        <row r="546">
          <cell r="B546">
            <v>2012</v>
          </cell>
          <cell r="D546">
            <v>8474</v>
          </cell>
          <cell r="E546" t="str">
            <v>RES</v>
          </cell>
          <cell r="I546" t="str">
            <v>Second Year</v>
          </cell>
        </row>
        <row r="547">
          <cell r="B547">
            <v>2012</v>
          </cell>
          <cell r="D547">
            <v>25422</v>
          </cell>
          <cell r="E547" t="str">
            <v>RES</v>
          </cell>
          <cell r="I547" t="str">
            <v>Second Year</v>
          </cell>
        </row>
        <row r="548">
          <cell r="B548">
            <v>2012</v>
          </cell>
          <cell r="D548">
            <v>19773</v>
          </cell>
          <cell r="E548" t="str">
            <v>RES</v>
          </cell>
          <cell r="I548" t="str">
            <v>Second Year</v>
          </cell>
        </row>
        <row r="549">
          <cell r="B549">
            <v>2012</v>
          </cell>
          <cell r="D549">
            <v>33896</v>
          </cell>
          <cell r="E549" t="str">
            <v>RES</v>
          </cell>
          <cell r="I549" t="str">
            <v>Second Year</v>
          </cell>
        </row>
        <row r="550">
          <cell r="B550">
            <v>2012</v>
          </cell>
          <cell r="D550">
            <v>70617.789999999994</v>
          </cell>
          <cell r="E550" t="str">
            <v>RES</v>
          </cell>
          <cell r="I550" t="str">
            <v>Second Year</v>
          </cell>
        </row>
        <row r="551">
          <cell r="B551">
            <v>2012</v>
          </cell>
          <cell r="D551">
            <v>74308</v>
          </cell>
          <cell r="E551" t="str">
            <v>RES</v>
          </cell>
          <cell r="I551" t="str">
            <v>Second Year</v>
          </cell>
        </row>
        <row r="552">
          <cell r="B552">
            <v>2012</v>
          </cell>
          <cell r="D552">
            <v>13933</v>
          </cell>
          <cell r="E552" t="str">
            <v>RES</v>
          </cell>
          <cell r="I552" t="str">
            <v>Second Year</v>
          </cell>
        </row>
        <row r="553">
          <cell r="B553">
            <v>2012</v>
          </cell>
          <cell r="D553">
            <v>55731</v>
          </cell>
          <cell r="E553" t="str">
            <v>RES</v>
          </cell>
          <cell r="I553" t="str">
            <v>Second Year</v>
          </cell>
        </row>
        <row r="554">
          <cell r="B554">
            <v>2012</v>
          </cell>
          <cell r="D554">
            <v>55731</v>
          </cell>
          <cell r="E554" t="str">
            <v>RES</v>
          </cell>
          <cell r="I554" t="str">
            <v>Second Year</v>
          </cell>
        </row>
        <row r="555">
          <cell r="B555">
            <v>2012</v>
          </cell>
          <cell r="D555">
            <v>13933</v>
          </cell>
          <cell r="E555" t="str">
            <v>RES</v>
          </cell>
          <cell r="I555" t="str">
            <v>Second Year</v>
          </cell>
        </row>
        <row r="556">
          <cell r="B556">
            <v>2012</v>
          </cell>
          <cell r="D556">
            <v>41798</v>
          </cell>
          <cell r="E556" t="str">
            <v>RES</v>
          </cell>
          <cell r="I556" t="str">
            <v>Second Year</v>
          </cell>
        </row>
        <row r="557">
          <cell r="B557">
            <v>2012</v>
          </cell>
          <cell r="D557">
            <v>32510</v>
          </cell>
          <cell r="E557" t="str">
            <v>RES</v>
          </cell>
          <cell r="I557" t="str">
            <v>Second Year</v>
          </cell>
        </row>
        <row r="558">
          <cell r="B558">
            <v>2012</v>
          </cell>
          <cell r="D558">
            <v>55731</v>
          </cell>
          <cell r="E558" t="str">
            <v>RES</v>
          </cell>
          <cell r="I558" t="str">
            <v>Second Year</v>
          </cell>
        </row>
        <row r="559">
          <cell r="B559">
            <v>2012</v>
          </cell>
          <cell r="D559">
            <v>116104.96000000001</v>
          </cell>
          <cell r="E559" t="str">
            <v>RES</v>
          </cell>
          <cell r="I559" t="str">
            <v>Second Year</v>
          </cell>
        </row>
        <row r="560">
          <cell r="B560">
            <v>2012</v>
          </cell>
          <cell r="D560">
            <v>48803</v>
          </cell>
          <cell r="E560" t="str">
            <v>RES</v>
          </cell>
          <cell r="I560" t="str">
            <v>Second Year</v>
          </cell>
        </row>
        <row r="561">
          <cell r="B561">
            <v>2012</v>
          </cell>
          <cell r="D561">
            <v>9151</v>
          </cell>
          <cell r="E561" t="str">
            <v>RES</v>
          </cell>
          <cell r="I561" t="str">
            <v>Second Year</v>
          </cell>
        </row>
        <row r="562">
          <cell r="B562">
            <v>2012</v>
          </cell>
          <cell r="D562">
            <v>36602</v>
          </cell>
          <cell r="E562" t="str">
            <v>RES</v>
          </cell>
          <cell r="I562" t="str">
            <v>Second Year</v>
          </cell>
        </row>
        <row r="563">
          <cell r="B563">
            <v>2012</v>
          </cell>
          <cell r="D563">
            <v>36602</v>
          </cell>
          <cell r="E563" t="str">
            <v>RES</v>
          </cell>
          <cell r="I563" t="str">
            <v>Second Year</v>
          </cell>
        </row>
        <row r="564">
          <cell r="B564">
            <v>2012</v>
          </cell>
          <cell r="D564">
            <v>9151</v>
          </cell>
          <cell r="E564" t="str">
            <v>RES</v>
          </cell>
          <cell r="I564" t="str">
            <v>Second Year</v>
          </cell>
        </row>
        <row r="565">
          <cell r="B565">
            <v>2012</v>
          </cell>
          <cell r="D565">
            <v>27452</v>
          </cell>
          <cell r="E565" t="str">
            <v>RES</v>
          </cell>
          <cell r="I565" t="str">
            <v>Second Year</v>
          </cell>
        </row>
        <row r="566">
          <cell r="B566">
            <v>2012</v>
          </cell>
          <cell r="D566">
            <v>21351</v>
          </cell>
          <cell r="E566" t="str">
            <v>RES</v>
          </cell>
          <cell r="I566" t="str">
            <v>Second Year</v>
          </cell>
        </row>
        <row r="567">
          <cell r="B567">
            <v>2012</v>
          </cell>
          <cell r="D567">
            <v>36602</v>
          </cell>
          <cell r="E567" t="str">
            <v>RES</v>
          </cell>
          <cell r="I567" t="str">
            <v>Second Year</v>
          </cell>
        </row>
        <row r="568">
          <cell r="B568">
            <v>2012</v>
          </cell>
          <cell r="D568">
            <v>76256.56</v>
          </cell>
          <cell r="E568" t="str">
            <v>RES</v>
          </cell>
          <cell r="I568" t="str">
            <v>Second Year</v>
          </cell>
        </row>
        <row r="569">
          <cell r="B569">
            <v>2012</v>
          </cell>
          <cell r="D569">
            <v>17119</v>
          </cell>
          <cell r="E569" t="str">
            <v>RES</v>
          </cell>
          <cell r="I569" t="str">
            <v>Second Year</v>
          </cell>
        </row>
        <row r="570">
          <cell r="B570">
            <v>2012</v>
          </cell>
          <cell r="D570">
            <v>3210</v>
          </cell>
          <cell r="E570" t="str">
            <v>RES</v>
          </cell>
          <cell r="I570" t="str">
            <v>Second Year</v>
          </cell>
        </row>
        <row r="571">
          <cell r="B571">
            <v>2012</v>
          </cell>
          <cell r="D571">
            <v>12839</v>
          </cell>
          <cell r="E571" t="str">
            <v>RES</v>
          </cell>
          <cell r="I571" t="str">
            <v>Second Year</v>
          </cell>
        </row>
        <row r="572">
          <cell r="B572">
            <v>2012</v>
          </cell>
          <cell r="D572">
            <v>12839</v>
          </cell>
          <cell r="E572" t="str">
            <v>RES</v>
          </cell>
          <cell r="I572" t="str">
            <v>Second Year</v>
          </cell>
        </row>
        <row r="573">
          <cell r="B573">
            <v>2012</v>
          </cell>
          <cell r="D573">
            <v>3210</v>
          </cell>
          <cell r="E573" t="str">
            <v>RES</v>
          </cell>
          <cell r="I573" t="str">
            <v>Second Year</v>
          </cell>
        </row>
        <row r="574">
          <cell r="B574">
            <v>2012</v>
          </cell>
          <cell r="D574">
            <v>9629</v>
          </cell>
          <cell r="E574" t="str">
            <v>RES</v>
          </cell>
          <cell r="I574" t="str">
            <v>Second Year</v>
          </cell>
        </row>
        <row r="575">
          <cell r="B575">
            <v>2012</v>
          </cell>
          <cell r="D575">
            <v>7489</v>
          </cell>
          <cell r="E575" t="str">
            <v>RES</v>
          </cell>
          <cell r="I575" t="str">
            <v>Second Year</v>
          </cell>
        </row>
        <row r="576">
          <cell r="B576">
            <v>2012</v>
          </cell>
          <cell r="D576">
            <v>12839</v>
          </cell>
          <cell r="E576" t="str">
            <v>RES</v>
          </cell>
          <cell r="I576" t="str">
            <v>Second Year</v>
          </cell>
        </row>
        <row r="577">
          <cell r="B577">
            <v>2012</v>
          </cell>
          <cell r="D577">
            <v>26748.49</v>
          </cell>
          <cell r="E577" t="str">
            <v>RES</v>
          </cell>
          <cell r="I577" t="str">
            <v>Second Year</v>
          </cell>
        </row>
        <row r="578">
          <cell r="B578">
            <v>2012</v>
          </cell>
          <cell r="D578">
            <v>159832.67000000001</v>
          </cell>
          <cell r="E578" t="str">
            <v>MF</v>
          </cell>
          <cell r="I578" t="str">
            <v>Second Year</v>
          </cell>
        </row>
        <row r="579">
          <cell r="B579">
            <v>2012</v>
          </cell>
          <cell r="D579">
            <v>262790.53000000003</v>
          </cell>
          <cell r="E579" t="str">
            <v>MF</v>
          </cell>
          <cell r="I579" t="str">
            <v>Second Year</v>
          </cell>
        </row>
        <row r="580">
          <cell r="B580">
            <v>2012</v>
          </cell>
          <cell r="D580">
            <v>172593.41</v>
          </cell>
          <cell r="E580" t="str">
            <v>MF</v>
          </cell>
          <cell r="I580" t="str">
            <v>Second Year</v>
          </cell>
        </row>
        <row r="581">
          <cell r="B581">
            <v>2012</v>
          </cell>
          <cell r="D581">
            <v>60540.83</v>
          </cell>
          <cell r="E581" t="str">
            <v>MF</v>
          </cell>
          <cell r="I581" t="str">
            <v>Second Year</v>
          </cell>
        </row>
        <row r="582">
          <cell r="B582">
            <v>2012</v>
          </cell>
          <cell r="D582">
            <v>280252.68</v>
          </cell>
          <cell r="E582" t="str">
            <v>RES</v>
          </cell>
          <cell r="I582" t="str">
            <v>Second Year</v>
          </cell>
        </row>
        <row r="583">
          <cell r="B583">
            <v>2012</v>
          </cell>
          <cell r="D583">
            <v>-280252.68</v>
          </cell>
          <cell r="E583" t="str">
            <v>RES</v>
          </cell>
          <cell r="I583" t="str">
            <v>Second Year</v>
          </cell>
        </row>
        <row r="584">
          <cell r="B584">
            <v>2012</v>
          </cell>
          <cell r="D584">
            <v>280252.68</v>
          </cell>
          <cell r="E584" t="str">
            <v>RES</v>
          </cell>
          <cell r="I584" t="str">
            <v>Second Year</v>
          </cell>
        </row>
        <row r="585">
          <cell r="B585">
            <v>2012</v>
          </cell>
          <cell r="D585">
            <v>460780.32</v>
          </cell>
          <cell r="E585" t="str">
            <v>RES</v>
          </cell>
          <cell r="I585" t="str">
            <v>Second Year</v>
          </cell>
        </row>
        <row r="586">
          <cell r="B586">
            <v>2012</v>
          </cell>
          <cell r="D586">
            <v>-460780.32</v>
          </cell>
          <cell r="E586" t="str">
            <v>RES</v>
          </cell>
          <cell r="I586" t="str">
            <v>Second Year</v>
          </cell>
        </row>
        <row r="587">
          <cell r="B587">
            <v>2012</v>
          </cell>
          <cell r="D587">
            <v>460780.32</v>
          </cell>
          <cell r="E587" t="str">
            <v>RES</v>
          </cell>
          <cell r="I587" t="str">
            <v>Second Year</v>
          </cell>
        </row>
        <row r="588">
          <cell r="B588">
            <v>2012</v>
          </cell>
          <cell r="D588">
            <v>302627.52</v>
          </cell>
          <cell r="E588" t="str">
            <v>RES</v>
          </cell>
          <cell r="I588" t="str">
            <v>Second Year</v>
          </cell>
        </row>
        <row r="589">
          <cell r="B589">
            <v>2012</v>
          </cell>
          <cell r="D589">
            <v>-302627.52</v>
          </cell>
          <cell r="E589" t="str">
            <v>RES</v>
          </cell>
          <cell r="I589" t="str">
            <v>Second Year</v>
          </cell>
        </row>
        <row r="590">
          <cell r="B590">
            <v>2012</v>
          </cell>
          <cell r="D590">
            <v>302627.52</v>
          </cell>
          <cell r="E590" t="str">
            <v>RES</v>
          </cell>
          <cell r="I590" t="str">
            <v>Second Year</v>
          </cell>
        </row>
        <row r="591">
          <cell r="B591">
            <v>2012</v>
          </cell>
          <cell r="D591">
            <v>106153.08</v>
          </cell>
          <cell r="E591" t="str">
            <v>RES</v>
          </cell>
          <cell r="I591" t="str">
            <v>Second Year</v>
          </cell>
        </row>
        <row r="592">
          <cell r="B592">
            <v>2012</v>
          </cell>
          <cell r="D592">
            <v>-106153.08</v>
          </cell>
          <cell r="E592" t="str">
            <v>RES</v>
          </cell>
          <cell r="I592" t="str">
            <v>Second Year</v>
          </cell>
        </row>
        <row r="593">
          <cell r="B593">
            <v>2012</v>
          </cell>
          <cell r="D593">
            <v>106153.08</v>
          </cell>
          <cell r="E593" t="str">
            <v>RES</v>
          </cell>
          <cell r="I593" t="str">
            <v>Second Year</v>
          </cell>
        </row>
        <row r="594">
          <cell r="B594">
            <v>2012</v>
          </cell>
          <cell r="D594">
            <v>8863</v>
          </cell>
          <cell r="E594" t="str">
            <v>RES</v>
          </cell>
          <cell r="I594" t="str">
            <v>Second Year</v>
          </cell>
        </row>
        <row r="595">
          <cell r="B595">
            <v>2012</v>
          </cell>
          <cell r="D595">
            <v>8863</v>
          </cell>
          <cell r="E595" t="str">
            <v>RES</v>
          </cell>
          <cell r="I595" t="str">
            <v>Second Year</v>
          </cell>
        </row>
        <row r="596">
          <cell r="B596">
            <v>2012</v>
          </cell>
          <cell r="D596">
            <v>203850.91</v>
          </cell>
          <cell r="E596" t="str">
            <v>RES</v>
          </cell>
          <cell r="I596" t="str">
            <v>Second Year</v>
          </cell>
        </row>
        <row r="597">
          <cell r="B597">
            <v>2012</v>
          </cell>
          <cell r="D597">
            <v>14572</v>
          </cell>
          <cell r="E597" t="str">
            <v>RES</v>
          </cell>
          <cell r="I597" t="str">
            <v>Second Year</v>
          </cell>
        </row>
        <row r="598">
          <cell r="B598">
            <v>2012</v>
          </cell>
          <cell r="D598">
            <v>14572</v>
          </cell>
          <cell r="E598" t="str">
            <v>RES</v>
          </cell>
          <cell r="I598" t="str">
            <v>Second Year</v>
          </cell>
        </row>
        <row r="599">
          <cell r="B599">
            <v>2012</v>
          </cell>
          <cell r="D599">
            <v>335163.94</v>
          </cell>
          <cell r="E599" t="str">
            <v>RES</v>
          </cell>
          <cell r="I599" t="str">
            <v>Second Year</v>
          </cell>
        </row>
        <row r="600">
          <cell r="B600">
            <v>2012</v>
          </cell>
          <cell r="D600">
            <v>9571</v>
          </cell>
          <cell r="E600" t="str">
            <v>RES</v>
          </cell>
          <cell r="I600" t="str">
            <v>Second Year</v>
          </cell>
        </row>
        <row r="601">
          <cell r="B601">
            <v>2012</v>
          </cell>
          <cell r="D601">
            <v>9571</v>
          </cell>
          <cell r="E601" t="str">
            <v>RES</v>
          </cell>
          <cell r="I601" t="str">
            <v>Second Year</v>
          </cell>
        </row>
        <row r="602">
          <cell r="B602">
            <v>2012</v>
          </cell>
          <cell r="D602">
            <v>220125.18</v>
          </cell>
          <cell r="E602" t="str">
            <v>RES</v>
          </cell>
          <cell r="I602" t="str">
            <v>Second Year</v>
          </cell>
        </row>
        <row r="603">
          <cell r="B603">
            <v>2012</v>
          </cell>
          <cell r="D603">
            <v>3357</v>
          </cell>
          <cell r="E603" t="str">
            <v>RES</v>
          </cell>
          <cell r="I603" t="str">
            <v>Second Year</v>
          </cell>
        </row>
        <row r="604">
          <cell r="B604">
            <v>2012</v>
          </cell>
          <cell r="D604">
            <v>3357</v>
          </cell>
          <cell r="E604" t="str">
            <v>RES</v>
          </cell>
          <cell r="I604" t="str">
            <v>Second Year</v>
          </cell>
        </row>
        <row r="605">
          <cell r="B605">
            <v>2012</v>
          </cell>
          <cell r="D605">
            <v>77214.09</v>
          </cell>
          <cell r="E605" t="str">
            <v>RES</v>
          </cell>
          <cell r="I605" t="str">
            <v>Second Year</v>
          </cell>
        </row>
        <row r="606">
          <cell r="B606">
            <v>2012</v>
          </cell>
          <cell r="D606">
            <v>3171</v>
          </cell>
          <cell r="E606" t="str">
            <v>RES</v>
          </cell>
          <cell r="I606" t="str">
            <v>Second Year</v>
          </cell>
        </row>
        <row r="607">
          <cell r="B607">
            <v>2012</v>
          </cell>
          <cell r="D607">
            <v>60243.839999999997</v>
          </cell>
          <cell r="E607" t="str">
            <v>RES</v>
          </cell>
          <cell r="I607" t="str">
            <v>Second Year</v>
          </cell>
        </row>
        <row r="608">
          <cell r="B608">
            <v>2012</v>
          </cell>
          <cell r="D608">
            <v>5213</v>
          </cell>
          <cell r="E608" t="str">
            <v>RES</v>
          </cell>
          <cell r="I608" t="str">
            <v>Second Year</v>
          </cell>
        </row>
        <row r="609">
          <cell r="B609">
            <v>2012</v>
          </cell>
          <cell r="D609">
            <v>99051.16</v>
          </cell>
          <cell r="E609" t="str">
            <v>RES</v>
          </cell>
          <cell r="I609" t="str">
            <v>Second Year</v>
          </cell>
        </row>
        <row r="610">
          <cell r="B610">
            <v>2012</v>
          </cell>
          <cell r="D610">
            <v>3424</v>
          </cell>
          <cell r="E610" t="str">
            <v>RES</v>
          </cell>
          <cell r="I610" t="str">
            <v>Second Year</v>
          </cell>
        </row>
        <row r="611">
          <cell r="B611">
            <v>2012</v>
          </cell>
          <cell r="D611">
            <v>65053.760000000002</v>
          </cell>
          <cell r="E611" t="str">
            <v>RES</v>
          </cell>
          <cell r="I611" t="str">
            <v>Second Year</v>
          </cell>
        </row>
        <row r="612">
          <cell r="B612">
            <v>2012</v>
          </cell>
          <cell r="D612">
            <v>1201</v>
          </cell>
          <cell r="E612" t="str">
            <v>RES</v>
          </cell>
          <cell r="I612" t="str">
            <v>Second Year</v>
          </cell>
        </row>
        <row r="613">
          <cell r="B613">
            <v>2012</v>
          </cell>
          <cell r="D613">
            <v>22819.040000000001</v>
          </cell>
          <cell r="E613" t="str">
            <v>RES</v>
          </cell>
          <cell r="I613" t="str">
            <v>Second Year</v>
          </cell>
        </row>
        <row r="614">
          <cell r="B614">
            <v>2012</v>
          </cell>
          <cell r="D614">
            <v>1884</v>
          </cell>
          <cell r="E614" t="str">
            <v>RES</v>
          </cell>
          <cell r="I614" t="str">
            <v>Second Year</v>
          </cell>
        </row>
        <row r="615">
          <cell r="B615">
            <v>2012</v>
          </cell>
          <cell r="D615">
            <v>5653</v>
          </cell>
          <cell r="E615" t="str">
            <v>RES</v>
          </cell>
          <cell r="I615" t="str">
            <v>Second Year</v>
          </cell>
        </row>
        <row r="616">
          <cell r="B616">
            <v>2012</v>
          </cell>
          <cell r="D616">
            <v>9422</v>
          </cell>
          <cell r="E616" t="str">
            <v>RES</v>
          </cell>
          <cell r="I616" t="str">
            <v>Second Year</v>
          </cell>
        </row>
        <row r="617">
          <cell r="B617">
            <v>2012</v>
          </cell>
          <cell r="D617">
            <v>1884</v>
          </cell>
          <cell r="E617" t="str">
            <v>RES</v>
          </cell>
          <cell r="I617" t="str">
            <v>Second Year</v>
          </cell>
        </row>
        <row r="618">
          <cell r="B618">
            <v>2012</v>
          </cell>
          <cell r="D618">
            <v>5653</v>
          </cell>
          <cell r="E618" t="str">
            <v>RES</v>
          </cell>
          <cell r="I618" t="str">
            <v>Second Year</v>
          </cell>
        </row>
        <row r="619">
          <cell r="B619">
            <v>2012</v>
          </cell>
          <cell r="D619">
            <v>1884</v>
          </cell>
          <cell r="E619" t="str">
            <v>RES</v>
          </cell>
          <cell r="I619" t="str">
            <v>Second Year</v>
          </cell>
        </row>
        <row r="620">
          <cell r="B620">
            <v>2012</v>
          </cell>
          <cell r="D620">
            <v>14133</v>
          </cell>
          <cell r="E620" t="str">
            <v>RES</v>
          </cell>
          <cell r="I620" t="str">
            <v>Second Year</v>
          </cell>
        </row>
        <row r="621">
          <cell r="B621">
            <v>2012</v>
          </cell>
          <cell r="D621">
            <v>53705.77</v>
          </cell>
          <cell r="E621" t="str">
            <v>RES</v>
          </cell>
          <cell r="I621" t="str">
            <v>Second Year</v>
          </cell>
        </row>
        <row r="622">
          <cell r="B622">
            <v>2012</v>
          </cell>
          <cell r="D622">
            <v>3098</v>
          </cell>
          <cell r="E622" t="str">
            <v>RES</v>
          </cell>
          <cell r="I622" t="str">
            <v>Second Year</v>
          </cell>
        </row>
        <row r="623">
          <cell r="B623">
            <v>2012</v>
          </cell>
          <cell r="D623">
            <v>9295</v>
          </cell>
          <cell r="E623" t="str">
            <v>RES</v>
          </cell>
          <cell r="I623" t="str">
            <v>Second Year</v>
          </cell>
        </row>
        <row r="624">
          <cell r="B624">
            <v>2012</v>
          </cell>
          <cell r="D624">
            <v>15491</v>
          </cell>
          <cell r="E624" t="str">
            <v>RES</v>
          </cell>
          <cell r="I624" t="str">
            <v>Second Year</v>
          </cell>
        </row>
        <row r="625">
          <cell r="B625">
            <v>2012</v>
          </cell>
          <cell r="D625">
            <v>3098</v>
          </cell>
          <cell r="E625" t="str">
            <v>RES</v>
          </cell>
          <cell r="I625" t="str">
            <v>Second Year</v>
          </cell>
        </row>
        <row r="626">
          <cell r="B626">
            <v>2012</v>
          </cell>
          <cell r="D626">
            <v>9295</v>
          </cell>
          <cell r="E626" t="str">
            <v>RES</v>
          </cell>
          <cell r="I626" t="str">
            <v>Second Year</v>
          </cell>
        </row>
        <row r="627">
          <cell r="B627">
            <v>2012</v>
          </cell>
          <cell r="D627">
            <v>3098</v>
          </cell>
          <cell r="E627" t="str">
            <v>RES</v>
          </cell>
          <cell r="I627" t="str">
            <v>Second Year</v>
          </cell>
        </row>
        <row r="628">
          <cell r="B628">
            <v>2012</v>
          </cell>
          <cell r="D628">
            <v>23237</v>
          </cell>
          <cell r="E628" t="str">
            <v>RES</v>
          </cell>
          <cell r="I628" t="str">
            <v>Second Year</v>
          </cell>
        </row>
        <row r="629">
          <cell r="B629">
            <v>2012</v>
          </cell>
          <cell r="D629">
            <v>88298.76</v>
          </cell>
          <cell r="E629" t="str">
            <v>RES</v>
          </cell>
          <cell r="I629" t="str">
            <v>Second Year</v>
          </cell>
        </row>
        <row r="630">
          <cell r="B630">
            <v>2012</v>
          </cell>
          <cell r="D630">
            <v>2035</v>
          </cell>
          <cell r="E630" t="str">
            <v>RES</v>
          </cell>
          <cell r="I630" t="str">
            <v>Second Year</v>
          </cell>
        </row>
        <row r="631">
          <cell r="B631">
            <v>2012</v>
          </cell>
          <cell r="D631">
            <v>6104</v>
          </cell>
          <cell r="E631" t="str">
            <v>RES</v>
          </cell>
          <cell r="I631" t="str">
            <v>Second Year</v>
          </cell>
        </row>
        <row r="632">
          <cell r="B632">
            <v>2012</v>
          </cell>
          <cell r="D632">
            <v>10174</v>
          </cell>
          <cell r="E632" t="str">
            <v>RES</v>
          </cell>
          <cell r="I632" t="str">
            <v>Second Year</v>
          </cell>
        </row>
        <row r="633">
          <cell r="B633">
            <v>2012</v>
          </cell>
          <cell r="D633">
            <v>2035</v>
          </cell>
          <cell r="E633" t="str">
            <v>RES</v>
          </cell>
          <cell r="I633" t="str">
            <v>Second Year</v>
          </cell>
        </row>
        <row r="634">
          <cell r="B634">
            <v>2012</v>
          </cell>
          <cell r="D634">
            <v>6104</v>
          </cell>
          <cell r="E634" t="str">
            <v>RES</v>
          </cell>
          <cell r="I634" t="str">
            <v>Second Year</v>
          </cell>
        </row>
        <row r="635">
          <cell r="B635">
            <v>2012</v>
          </cell>
          <cell r="D635">
            <v>2035</v>
          </cell>
          <cell r="E635" t="str">
            <v>RES</v>
          </cell>
          <cell r="I635" t="str">
            <v>Second Year</v>
          </cell>
        </row>
        <row r="636">
          <cell r="B636">
            <v>2012</v>
          </cell>
          <cell r="D636">
            <v>15261</v>
          </cell>
          <cell r="E636" t="str">
            <v>RES</v>
          </cell>
          <cell r="I636" t="str">
            <v>Second Year</v>
          </cell>
        </row>
        <row r="637">
          <cell r="B637">
            <v>2012</v>
          </cell>
          <cell r="D637">
            <v>57993.02</v>
          </cell>
          <cell r="E637" t="str">
            <v>RES</v>
          </cell>
          <cell r="I637" t="str">
            <v>Second Year</v>
          </cell>
        </row>
        <row r="638">
          <cell r="B638">
            <v>2012</v>
          </cell>
          <cell r="D638">
            <v>714</v>
          </cell>
          <cell r="E638" t="str">
            <v>RES</v>
          </cell>
          <cell r="I638" t="str">
            <v>Second Year</v>
          </cell>
        </row>
        <row r="639">
          <cell r="B639">
            <v>2012</v>
          </cell>
          <cell r="D639">
            <v>2141</v>
          </cell>
          <cell r="E639" t="str">
            <v>RES</v>
          </cell>
          <cell r="I639" t="str">
            <v>Second Year</v>
          </cell>
        </row>
        <row r="640">
          <cell r="B640">
            <v>2012</v>
          </cell>
          <cell r="D640">
            <v>3569</v>
          </cell>
          <cell r="E640" t="str">
            <v>RES</v>
          </cell>
          <cell r="I640" t="str">
            <v>Second Year</v>
          </cell>
        </row>
        <row r="641">
          <cell r="B641">
            <v>2012</v>
          </cell>
          <cell r="D641">
            <v>714</v>
          </cell>
          <cell r="E641" t="str">
            <v>RES</v>
          </cell>
          <cell r="I641" t="str">
            <v>Second Year</v>
          </cell>
        </row>
        <row r="642">
          <cell r="B642">
            <v>2012</v>
          </cell>
          <cell r="D642">
            <v>2141</v>
          </cell>
          <cell r="E642" t="str">
            <v>RES</v>
          </cell>
          <cell r="I642" t="str">
            <v>Second Year</v>
          </cell>
        </row>
        <row r="643">
          <cell r="B643">
            <v>2012</v>
          </cell>
          <cell r="D643">
            <v>714</v>
          </cell>
          <cell r="E643" t="str">
            <v>RES</v>
          </cell>
          <cell r="I643" t="str">
            <v>Second Year</v>
          </cell>
        </row>
        <row r="644">
          <cell r="B644">
            <v>2012</v>
          </cell>
          <cell r="D644">
            <v>5353</v>
          </cell>
          <cell r="E644" t="str">
            <v>RES</v>
          </cell>
          <cell r="I644" t="str">
            <v>Second Year</v>
          </cell>
        </row>
        <row r="645">
          <cell r="B645">
            <v>2012</v>
          </cell>
          <cell r="D645">
            <v>20341.84</v>
          </cell>
          <cell r="E645" t="str">
            <v>RES</v>
          </cell>
          <cell r="I645" t="str">
            <v>Second Year</v>
          </cell>
        </row>
        <row r="646">
          <cell r="B646">
            <v>2012</v>
          </cell>
          <cell r="D646">
            <v>53041</v>
          </cell>
          <cell r="E646" t="str">
            <v>RES</v>
          </cell>
          <cell r="I646" t="str">
            <v>Second Year</v>
          </cell>
        </row>
        <row r="647">
          <cell r="B647">
            <v>2012</v>
          </cell>
          <cell r="D647">
            <v>62264.91</v>
          </cell>
          <cell r="E647" t="str">
            <v>RES</v>
          </cell>
          <cell r="I647" t="str">
            <v>Second Year</v>
          </cell>
        </row>
        <row r="648">
          <cell r="B648">
            <v>2012</v>
          </cell>
          <cell r="D648">
            <v>87207</v>
          </cell>
          <cell r="E648" t="str">
            <v>RES</v>
          </cell>
          <cell r="I648" t="str">
            <v>Second Year</v>
          </cell>
        </row>
        <row r="649">
          <cell r="B649">
            <v>2012</v>
          </cell>
          <cell r="D649">
            <v>102374.39</v>
          </cell>
          <cell r="E649" t="str">
            <v>RES</v>
          </cell>
          <cell r="I649" t="str">
            <v>Second Year</v>
          </cell>
        </row>
        <row r="650">
          <cell r="B650">
            <v>2012</v>
          </cell>
          <cell r="D650">
            <v>57275</v>
          </cell>
          <cell r="E650" t="str">
            <v>RES</v>
          </cell>
          <cell r="I650" t="str">
            <v>Second Year</v>
          </cell>
        </row>
        <row r="651">
          <cell r="B651">
            <v>2012</v>
          </cell>
          <cell r="D651">
            <v>67236.710000000006</v>
          </cell>
          <cell r="E651" t="str">
            <v>RES</v>
          </cell>
          <cell r="I651" t="str">
            <v>Second Year</v>
          </cell>
        </row>
        <row r="652">
          <cell r="B652">
            <v>2012</v>
          </cell>
          <cell r="D652">
            <v>20091</v>
          </cell>
          <cell r="E652" t="str">
            <v>RES</v>
          </cell>
          <cell r="I652" t="str">
            <v>Second Year</v>
          </cell>
        </row>
        <row r="653">
          <cell r="B653">
            <v>2012</v>
          </cell>
          <cell r="D653">
            <v>23584.15</v>
          </cell>
          <cell r="E653" t="str">
            <v>RES</v>
          </cell>
          <cell r="I653" t="str">
            <v>Second Year</v>
          </cell>
        </row>
        <row r="654">
          <cell r="B654">
            <v>2012</v>
          </cell>
          <cell r="D654">
            <v>10537</v>
          </cell>
          <cell r="E654" t="str">
            <v>RES</v>
          </cell>
          <cell r="I654" t="str">
            <v>Second Year</v>
          </cell>
        </row>
        <row r="655">
          <cell r="B655">
            <v>2012</v>
          </cell>
          <cell r="D655">
            <v>64725.51</v>
          </cell>
          <cell r="E655" t="str">
            <v>RES</v>
          </cell>
          <cell r="I655" t="str">
            <v>Second Year</v>
          </cell>
        </row>
        <row r="656">
          <cell r="B656">
            <v>2012</v>
          </cell>
          <cell r="D656">
            <v>17324</v>
          </cell>
          <cell r="E656" t="str">
            <v>RES</v>
          </cell>
          <cell r="I656" t="str">
            <v>Second Year</v>
          </cell>
        </row>
        <row r="657">
          <cell r="B657">
            <v>2012</v>
          </cell>
          <cell r="D657">
            <v>106419.62</v>
          </cell>
          <cell r="E657" t="str">
            <v>RES</v>
          </cell>
          <cell r="I657" t="str">
            <v>Second Year</v>
          </cell>
        </row>
        <row r="658">
          <cell r="B658">
            <v>2012</v>
          </cell>
          <cell r="D658">
            <v>11378</v>
          </cell>
          <cell r="E658" t="str">
            <v>RES</v>
          </cell>
          <cell r="I658" t="str">
            <v>Second Year</v>
          </cell>
        </row>
        <row r="659">
          <cell r="B659">
            <v>2012</v>
          </cell>
          <cell r="D659">
            <v>69893.320000000007</v>
          </cell>
          <cell r="E659" t="str">
            <v>RES</v>
          </cell>
          <cell r="I659" t="str">
            <v>Second Year</v>
          </cell>
        </row>
        <row r="660">
          <cell r="B660">
            <v>2012</v>
          </cell>
          <cell r="D660">
            <v>3991</v>
          </cell>
          <cell r="E660" t="str">
            <v>RES</v>
          </cell>
          <cell r="I660" t="str">
            <v>Second Year</v>
          </cell>
        </row>
        <row r="661">
          <cell r="B661">
            <v>2012</v>
          </cell>
          <cell r="D661">
            <v>24516.66</v>
          </cell>
          <cell r="E661" t="str">
            <v>RES</v>
          </cell>
          <cell r="I661" t="str">
            <v>Second Year</v>
          </cell>
        </row>
        <row r="662">
          <cell r="B662">
            <v>2012</v>
          </cell>
          <cell r="D662">
            <v>1064</v>
          </cell>
          <cell r="E662" t="str">
            <v>RES</v>
          </cell>
          <cell r="I662" t="str">
            <v>Second Year</v>
          </cell>
        </row>
        <row r="663">
          <cell r="B663">
            <v>2012</v>
          </cell>
          <cell r="D663">
            <v>105377.47</v>
          </cell>
          <cell r="E663" t="str">
            <v>RES</v>
          </cell>
          <cell r="I663" t="str">
            <v>Second Year</v>
          </cell>
        </row>
        <row r="664">
          <cell r="B664">
            <v>2012</v>
          </cell>
          <cell r="D664">
            <v>1750</v>
          </cell>
          <cell r="E664" t="str">
            <v>RES</v>
          </cell>
          <cell r="I664" t="str">
            <v>Second Year</v>
          </cell>
        </row>
        <row r="665">
          <cell r="B665">
            <v>2012</v>
          </cell>
          <cell r="D665">
            <v>173256.83</v>
          </cell>
          <cell r="E665" t="str">
            <v>RES</v>
          </cell>
          <cell r="I665" t="str">
            <v>Second Year</v>
          </cell>
        </row>
        <row r="666">
          <cell r="B666">
            <v>2012</v>
          </cell>
          <cell r="D666">
            <v>1149</v>
          </cell>
          <cell r="E666" t="str">
            <v>RES</v>
          </cell>
          <cell r="I666" t="str">
            <v>Second Year</v>
          </cell>
        </row>
        <row r="667">
          <cell r="B667">
            <v>2012</v>
          </cell>
          <cell r="D667">
            <v>113790.55</v>
          </cell>
          <cell r="E667" t="str">
            <v>RES</v>
          </cell>
          <cell r="I667" t="str">
            <v>Second Year</v>
          </cell>
        </row>
        <row r="668">
          <cell r="B668">
            <v>2012</v>
          </cell>
          <cell r="D668">
            <v>403</v>
          </cell>
          <cell r="E668" t="str">
            <v>RES</v>
          </cell>
          <cell r="I668" t="str">
            <v>Second Year</v>
          </cell>
        </row>
        <row r="669">
          <cell r="B669">
            <v>2012</v>
          </cell>
          <cell r="D669">
            <v>39914.51</v>
          </cell>
          <cell r="E669" t="str">
            <v>RES</v>
          </cell>
          <cell r="I669" t="str">
            <v>Second Year</v>
          </cell>
        </row>
        <row r="670">
          <cell r="B670">
            <v>2012</v>
          </cell>
          <cell r="D670">
            <v>14426</v>
          </cell>
          <cell r="E670" t="str">
            <v>RES</v>
          </cell>
          <cell r="I670" t="str">
            <v>Second Year</v>
          </cell>
        </row>
        <row r="671">
          <cell r="B671">
            <v>2012</v>
          </cell>
          <cell r="D671">
            <v>28003.99</v>
          </cell>
          <cell r="E671" t="str">
            <v>RES</v>
          </cell>
          <cell r="I671" t="str">
            <v>Second Year</v>
          </cell>
        </row>
        <row r="672">
          <cell r="B672">
            <v>2012</v>
          </cell>
          <cell r="D672">
            <v>23719</v>
          </cell>
          <cell r="E672" t="str">
            <v>RES</v>
          </cell>
          <cell r="I672" t="str">
            <v>Second Year</v>
          </cell>
        </row>
        <row r="673">
          <cell r="B673">
            <v>2012</v>
          </cell>
          <cell r="D673">
            <v>46042.69</v>
          </cell>
          <cell r="E673" t="str">
            <v>RES</v>
          </cell>
          <cell r="I673" t="str">
            <v>Second Year</v>
          </cell>
        </row>
        <row r="674">
          <cell r="B674">
            <v>2012</v>
          </cell>
          <cell r="D674">
            <v>15578</v>
          </cell>
          <cell r="E674" t="str">
            <v>RES</v>
          </cell>
          <cell r="I674" t="str">
            <v>Second Year</v>
          </cell>
        </row>
        <row r="675">
          <cell r="B675">
            <v>2012</v>
          </cell>
          <cell r="D675">
            <v>30239.51</v>
          </cell>
          <cell r="E675" t="str">
            <v>RES</v>
          </cell>
          <cell r="I675" t="str">
            <v>Second Year</v>
          </cell>
        </row>
        <row r="676">
          <cell r="B676">
            <v>2012</v>
          </cell>
          <cell r="D676">
            <v>5464</v>
          </cell>
          <cell r="E676" t="str">
            <v>RES</v>
          </cell>
          <cell r="I676" t="str">
            <v>Second Year</v>
          </cell>
        </row>
        <row r="677">
          <cell r="B677">
            <v>2012</v>
          </cell>
          <cell r="D677">
            <v>10607.48</v>
          </cell>
          <cell r="E677" t="str">
            <v>RES</v>
          </cell>
          <cell r="I677" t="str">
            <v>Second Year</v>
          </cell>
        </row>
        <row r="678">
          <cell r="B678">
            <v>2012</v>
          </cell>
          <cell r="D678">
            <v>18359.62</v>
          </cell>
          <cell r="E678" t="str">
            <v>RES</v>
          </cell>
          <cell r="I678" t="str">
            <v>Second Year</v>
          </cell>
        </row>
        <row r="679">
          <cell r="B679">
            <v>2012</v>
          </cell>
          <cell r="D679">
            <v>30186.16</v>
          </cell>
          <cell r="E679" t="str">
            <v>RES</v>
          </cell>
          <cell r="I679" t="str">
            <v>Second Year</v>
          </cell>
        </row>
        <row r="680">
          <cell r="B680">
            <v>2012</v>
          </cell>
          <cell r="D680">
            <v>19825.419999999998</v>
          </cell>
          <cell r="E680" t="str">
            <v>RES</v>
          </cell>
          <cell r="I680" t="str">
            <v>Second Year</v>
          </cell>
        </row>
        <row r="681">
          <cell r="B681">
            <v>2012</v>
          </cell>
          <cell r="D681">
            <v>6954.19</v>
          </cell>
          <cell r="E681" t="str">
            <v>RES</v>
          </cell>
          <cell r="I681" t="str">
            <v>Second Year</v>
          </cell>
        </row>
        <row r="682">
          <cell r="B682">
            <v>2012</v>
          </cell>
          <cell r="D682">
            <v>121391.69</v>
          </cell>
          <cell r="E682" t="str">
            <v>RES</v>
          </cell>
          <cell r="I682" t="str">
            <v>Second Year</v>
          </cell>
        </row>
        <row r="683">
          <cell r="B683">
            <v>2012</v>
          </cell>
          <cell r="D683">
            <v>199587.39</v>
          </cell>
          <cell r="E683" t="str">
            <v>RES</v>
          </cell>
          <cell r="I683" t="str">
            <v>Second Year</v>
          </cell>
        </row>
        <row r="684">
          <cell r="B684">
            <v>2012</v>
          </cell>
          <cell r="D684">
            <v>131083.37</v>
          </cell>
          <cell r="E684" t="str">
            <v>RES</v>
          </cell>
          <cell r="I684" t="str">
            <v>Second Year</v>
          </cell>
        </row>
        <row r="685">
          <cell r="B685">
            <v>2012</v>
          </cell>
          <cell r="D685">
            <v>45980.3</v>
          </cell>
          <cell r="E685" t="str">
            <v>RES</v>
          </cell>
          <cell r="I685" t="str">
            <v>Second Year</v>
          </cell>
        </row>
        <row r="686">
          <cell r="B686">
            <v>2012</v>
          </cell>
          <cell r="D686">
            <v>185164.51</v>
          </cell>
          <cell r="E686" t="str">
            <v>RES</v>
          </cell>
          <cell r="I686" t="str">
            <v>Second Year</v>
          </cell>
        </row>
        <row r="687">
          <cell r="B687">
            <v>2012</v>
          </cell>
          <cell r="D687">
            <v>304440.14</v>
          </cell>
          <cell r="E687" t="str">
            <v>RES</v>
          </cell>
          <cell r="I687" t="str">
            <v>Second Year</v>
          </cell>
        </row>
        <row r="688">
          <cell r="B688">
            <v>2012</v>
          </cell>
          <cell r="D688">
            <v>199947.7</v>
          </cell>
          <cell r="E688" t="str">
            <v>RES</v>
          </cell>
          <cell r="I688" t="str">
            <v>Second Year</v>
          </cell>
        </row>
        <row r="689">
          <cell r="B689">
            <v>2012</v>
          </cell>
          <cell r="D689">
            <v>70135.929999999993</v>
          </cell>
          <cell r="E689" t="str">
            <v>RES</v>
          </cell>
          <cell r="I689" t="str">
            <v>Second Year</v>
          </cell>
        </row>
        <row r="690">
          <cell r="B690">
            <v>2012</v>
          </cell>
          <cell r="D690">
            <v>205399.31</v>
          </cell>
          <cell r="E690" t="str">
            <v>RES</v>
          </cell>
          <cell r="I690" t="str">
            <v>Second Year</v>
          </cell>
        </row>
        <row r="691">
          <cell r="B691">
            <v>2012</v>
          </cell>
          <cell r="D691">
            <v>337709.37</v>
          </cell>
          <cell r="E691" t="str">
            <v>RES</v>
          </cell>
          <cell r="I691" t="str">
            <v>Second Year</v>
          </cell>
        </row>
        <row r="692">
          <cell r="B692">
            <v>2012</v>
          </cell>
          <cell r="D692">
            <v>221797.99</v>
          </cell>
          <cell r="E692" t="str">
            <v>RES</v>
          </cell>
          <cell r="I692" t="str">
            <v>Second Year</v>
          </cell>
        </row>
        <row r="693">
          <cell r="B693">
            <v>2012</v>
          </cell>
          <cell r="D693">
            <v>77800.399999999994</v>
          </cell>
          <cell r="E693" t="str">
            <v>RES</v>
          </cell>
          <cell r="I693" t="str">
            <v>Second Year</v>
          </cell>
        </row>
        <row r="694">
          <cell r="B694">
            <v>2012</v>
          </cell>
          <cell r="D694">
            <v>91269.64</v>
          </cell>
          <cell r="E694" t="str">
            <v>RES</v>
          </cell>
          <cell r="I694" t="str">
            <v>Second Year</v>
          </cell>
        </row>
        <row r="695">
          <cell r="B695">
            <v>2012</v>
          </cell>
          <cell r="D695">
            <v>150061.91</v>
          </cell>
          <cell r="E695" t="str">
            <v>RES</v>
          </cell>
          <cell r="I695" t="str">
            <v>Second Year</v>
          </cell>
        </row>
        <row r="696">
          <cell r="B696">
            <v>2012</v>
          </cell>
          <cell r="D696">
            <v>98556.43</v>
          </cell>
          <cell r="E696" t="str">
            <v>RES</v>
          </cell>
          <cell r="I696" t="str">
            <v>Second Year</v>
          </cell>
        </row>
        <row r="697">
          <cell r="B697">
            <v>2012</v>
          </cell>
          <cell r="D697">
            <v>34570.78</v>
          </cell>
          <cell r="E697" t="str">
            <v>RES</v>
          </cell>
          <cell r="I697" t="str">
            <v>Second Year</v>
          </cell>
        </row>
        <row r="698">
          <cell r="B698">
            <v>2012</v>
          </cell>
          <cell r="D698">
            <v>226622.82</v>
          </cell>
          <cell r="E698" t="str">
            <v>RES</v>
          </cell>
          <cell r="I698" t="str">
            <v>Second Year</v>
          </cell>
        </row>
        <row r="699">
          <cell r="B699">
            <v>2012</v>
          </cell>
          <cell r="D699">
            <v>372604.23</v>
          </cell>
          <cell r="E699" t="str">
            <v>RES</v>
          </cell>
          <cell r="I699" t="str">
            <v>Second Year</v>
          </cell>
        </row>
        <row r="700">
          <cell r="B700">
            <v>2012</v>
          </cell>
          <cell r="D700">
            <v>244715.95</v>
          </cell>
          <cell r="E700" t="str">
            <v>RES</v>
          </cell>
          <cell r="I700" t="str">
            <v>Second Year</v>
          </cell>
        </row>
        <row r="701">
          <cell r="B701">
            <v>2012</v>
          </cell>
          <cell r="D701">
            <v>85839.360000000001</v>
          </cell>
          <cell r="E701" t="str">
            <v>RES</v>
          </cell>
          <cell r="I701" t="str">
            <v>Second Year</v>
          </cell>
        </row>
        <row r="702">
          <cell r="B702">
            <v>2012</v>
          </cell>
          <cell r="D702">
            <v>322000.78999999998</v>
          </cell>
          <cell r="E702" t="str">
            <v>RES</v>
          </cell>
          <cell r="I702" t="str">
            <v>Second Year</v>
          </cell>
        </row>
        <row r="703">
          <cell r="B703">
            <v>2012</v>
          </cell>
          <cell r="D703">
            <v>529420.89</v>
          </cell>
          <cell r="E703" t="str">
            <v>RES</v>
          </cell>
          <cell r="I703" t="str">
            <v>Second Year</v>
          </cell>
        </row>
        <row r="704">
          <cell r="B704">
            <v>2012</v>
          </cell>
          <cell r="D704">
            <v>347708.71</v>
          </cell>
          <cell r="E704" t="str">
            <v>RES</v>
          </cell>
          <cell r="I704" t="str">
            <v>Second Year</v>
          </cell>
        </row>
        <row r="705">
          <cell r="B705">
            <v>2012</v>
          </cell>
          <cell r="D705">
            <v>121966.28</v>
          </cell>
          <cell r="E705" t="str">
            <v>RES</v>
          </cell>
          <cell r="I705" t="str">
            <v>Second Year</v>
          </cell>
        </row>
        <row r="706">
          <cell r="B706">
            <v>2012</v>
          </cell>
          <cell r="D706">
            <v>114419.46</v>
          </cell>
          <cell r="E706" t="str">
            <v>RES</v>
          </cell>
          <cell r="I706" t="str">
            <v>Second Year</v>
          </cell>
        </row>
        <row r="707">
          <cell r="B707">
            <v>2012</v>
          </cell>
          <cell r="D707">
            <v>188123.94</v>
          </cell>
          <cell r="E707" t="str">
            <v>RES</v>
          </cell>
          <cell r="I707" t="str">
            <v>Second Year</v>
          </cell>
        </row>
        <row r="708">
          <cell r="B708">
            <v>2012</v>
          </cell>
          <cell r="D708">
            <v>123554.5</v>
          </cell>
          <cell r="E708" t="str">
            <v>RES</v>
          </cell>
          <cell r="I708" t="str">
            <v>Second Year</v>
          </cell>
        </row>
        <row r="709">
          <cell r="B709">
            <v>2012</v>
          </cell>
          <cell r="D709">
            <v>43339.38</v>
          </cell>
          <cell r="E709" t="str">
            <v>RES</v>
          </cell>
          <cell r="I709" t="str">
            <v>Second Year</v>
          </cell>
        </row>
        <row r="710">
          <cell r="B710">
            <v>2012</v>
          </cell>
          <cell r="D710">
            <v>42276.56</v>
          </cell>
          <cell r="E710" t="str">
            <v>RES</v>
          </cell>
          <cell r="I710" t="str">
            <v>Second Year</v>
          </cell>
        </row>
        <row r="711">
          <cell r="B711">
            <v>2012</v>
          </cell>
          <cell r="D711">
            <v>69509.440000000002</v>
          </cell>
          <cell r="E711" t="str">
            <v>RES</v>
          </cell>
          <cell r="I711" t="str">
            <v>Second Year</v>
          </cell>
        </row>
        <row r="712">
          <cell r="B712">
            <v>2012</v>
          </cell>
          <cell r="D712">
            <v>45651.839999999997</v>
          </cell>
          <cell r="E712" t="str">
            <v>RES</v>
          </cell>
          <cell r="I712" t="str">
            <v>Second Year</v>
          </cell>
        </row>
        <row r="713">
          <cell r="B713">
            <v>2012</v>
          </cell>
          <cell r="D713">
            <v>16013.36</v>
          </cell>
          <cell r="E713" t="str">
            <v>RES</v>
          </cell>
          <cell r="I713" t="str">
            <v>Second Year</v>
          </cell>
        </row>
        <row r="714">
          <cell r="B714">
            <v>2012</v>
          </cell>
          <cell r="D714">
            <v>82405.2</v>
          </cell>
          <cell r="E714" t="str">
            <v>RES</v>
          </cell>
          <cell r="I714" t="str">
            <v>Second Year</v>
          </cell>
        </row>
        <row r="715">
          <cell r="B715">
            <v>2012</v>
          </cell>
          <cell r="D715">
            <v>135487.35</v>
          </cell>
          <cell r="E715" t="str">
            <v>RES</v>
          </cell>
          <cell r="I715" t="str">
            <v>Second Year</v>
          </cell>
        </row>
        <row r="716">
          <cell r="B716">
            <v>2012</v>
          </cell>
          <cell r="D716">
            <v>88984.27</v>
          </cell>
          <cell r="E716" t="str">
            <v>RES</v>
          </cell>
          <cell r="I716" t="str">
            <v>Second Year</v>
          </cell>
        </row>
        <row r="717">
          <cell r="B717">
            <v>2012</v>
          </cell>
          <cell r="D717">
            <v>31213.14</v>
          </cell>
          <cell r="E717" t="str">
            <v>RES</v>
          </cell>
          <cell r="I717" t="str">
            <v>Second Year</v>
          </cell>
        </row>
        <row r="718">
          <cell r="B718">
            <v>2012</v>
          </cell>
          <cell r="D718">
            <v>2250.1999999999998</v>
          </cell>
          <cell r="E718" t="str">
            <v>CASH PREPAYMENT</v>
          </cell>
          <cell r="I718" t="str">
            <v>Second Year</v>
          </cell>
        </row>
        <row r="719">
          <cell r="B719">
            <v>2012</v>
          </cell>
          <cell r="D719">
            <v>3699.7</v>
          </cell>
          <cell r="E719" t="str">
            <v>CASH PREPAYMENT</v>
          </cell>
          <cell r="I719" t="str">
            <v>Second Year</v>
          </cell>
        </row>
        <row r="720">
          <cell r="B720">
            <v>2012</v>
          </cell>
          <cell r="D720">
            <v>2429.86</v>
          </cell>
          <cell r="E720" t="str">
            <v>CASH PREPAYMENT</v>
          </cell>
          <cell r="I720" t="str">
            <v>Second Year</v>
          </cell>
        </row>
        <row r="721">
          <cell r="B721">
            <v>2012</v>
          </cell>
          <cell r="D721">
            <v>852.32</v>
          </cell>
          <cell r="E721" t="str">
            <v>CASH PREPAYMENT</v>
          </cell>
          <cell r="I721" t="str">
            <v>Second Year</v>
          </cell>
        </row>
        <row r="722">
          <cell r="B722">
            <v>2012</v>
          </cell>
          <cell r="D722">
            <v>29031.040000000001</v>
          </cell>
          <cell r="E722" t="str">
            <v>CASH PREPAYMENT</v>
          </cell>
          <cell r="I722" t="str">
            <v>Second Year</v>
          </cell>
        </row>
        <row r="723">
          <cell r="B723">
            <v>2012</v>
          </cell>
          <cell r="D723">
            <v>47731.68</v>
          </cell>
          <cell r="E723" t="str">
            <v>CASH PREPAYMENT</v>
          </cell>
          <cell r="I723" t="str">
            <v>Second Year</v>
          </cell>
        </row>
        <row r="724">
          <cell r="B724">
            <v>2012</v>
          </cell>
          <cell r="D724">
            <v>31348.82</v>
          </cell>
          <cell r="E724" t="str">
            <v>CASH PREPAYMENT</v>
          </cell>
          <cell r="I724" t="str">
            <v>Second Year</v>
          </cell>
        </row>
        <row r="725">
          <cell r="B725">
            <v>2012</v>
          </cell>
          <cell r="D725">
            <v>10996.27</v>
          </cell>
          <cell r="E725" t="str">
            <v>CASH PREPAYMENT</v>
          </cell>
          <cell r="I725" t="str">
            <v>Second Year</v>
          </cell>
        </row>
        <row r="726">
          <cell r="B726">
            <v>2012</v>
          </cell>
          <cell r="D726">
            <v>33838.300000000003</v>
          </cell>
          <cell r="E726" t="str">
            <v>CASH PREPAYMENT</v>
          </cell>
          <cell r="I726" t="str">
            <v>Second Year</v>
          </cell>
        </row>
        <row r="727">
          <cell r="B727">
            <v>2012</v>
          </cell>
          <cell r="D727">
            <v>55635.58</v>
          </cell>
          <cell r="E727" t="str">
            <v>CASH PREPAYMENT</v>
          </cell>
          <cell r="I727" t="str">
            <v>Second Year</v>
          </cell>
        </row>
        <row r="728">
          <cell r="B728">
            <v>2012</v>
          </cell>
          <cell r="D728">
            <v>36539.879999999997</v>
          </cell>
          <cell r="E728" t="str">
            <v>CASH PREPAYMENT</v>
          </cell>
          <cell r="I728" t="str">
            <v>Second Year</v>
          </cell>
        </row>
        <row r="729">
          <cell r="B729">
            <v>2012</v>
          </cell>
          <cell r="D729">
            <v>12817.15</v>
          </cell>
          <cell r="E729" t="str">
            <v>CASH PREPAYMENT</v>
          </cell>
          <cell r="I729" t="str">
            <v>Second Year</v>
          </cell>
        </row>
        <row r="730">
          <cell r="B730">
            <v>2012</v>
          </cell>
          <cell r="D730">
            <v>48345.29</v>
          </cell>
          <cell r="E730" t="str">
            <v>CASH PREPAYMENT</v>
          </cell>
          <cell r="I730" t="str">
            <v>Second Year</v>
          </cell>
        </row>
        <row r="731">
          <cell r="B731">
            <v>2012</v>
          </cell>
          <cell r="D731">
            <v>79487.41</v>
          </cell>
          <cell r="E731" t="str">
            <v>CASH PREPAYMENT</v>
          </cell>
          <cell r="I731" t="str">
            <v>Second Year</v>
          </cell>
        </row>
        <row r="732">
          <cell r="B732">
            <v>2012</v>
          </cell>
          <cell r="D732">
            <v>52205.09</v>
          </cell>
          <cell r="E732" t="str">
            <v>CASH PREPAYMENT</v>
          </cell>
          <cell r="I732" t="str">
            <v>Second Year</v>
          </cell>
        </row>
        <row r="733">
          <cell r="B733">
            <v>2012</v>
          </cell>
          <cell r="D733">
            <v>18312.05</v>
          </cell>
          <cell r="E733" t="str">
            <v>CASH PREPAYMENT</v>
          </cell>
          <cell r="I733" t="str">
            <v>Second Year</v>
          </cell>
        </row>
        <row r="734">
          <cell r="B734">
            <v>2013</v>
          </cell>
          <cell r="D734">
            <v>51616</v>
          </cell>
          <cell r="E734" t="str">
            <v>RES</v>
          </cell>
          <cell r="I734" t="str">
            <v>First Year</v>
          </cell>
        </row>
        <row r="735">
          <cell r="B735">
            <v>2013</v>
          </cell>
          <cell r="D735">
            <v>84866</v>
          </cell>
          <cell r="E735" t="str">
            <v>RES</v>
          </cell>
          <cell r="I735" t="str">
            <v>First Year</v>
          </cell>
        </row>
        <row r="736">
          <cell r="B736">
            <v>2013</v>
          </cell>
          <cell r="D736">
            <v>55739</v>
          </cell>
          <cell r="E736" t="str">
            <v>RES</v>
          </cell>
          <cell r="I736" t="str">
            <v>First Year</v>
          </cell>
        </row>
        <row r="737">
          <cell r="B737">
            <v>2013</v>
          </cell>
          <cell r="D737">
            <v>19552</v>
          </cell>
          <cell r="E737" t="str">
            <v>RES</v>
          </cell>
          <cell r="I737" t="str">
            <v>First Year</v>
          </cell>
        </row>
        <row r="738">
          <cell r="B738">
            <v>2013</v>
          </cell>
          <cell r="D738">
            <v>15914</v>
          </cell>
          <cell r="E738" t="str">
            <v>RES</v>
          </cell>
          <cell r="I738" t="str">
            <v>First Year</v>
          </cell>
        </row>
        <row r="739">
          <cell r="B739">
            <v>2013</v>
          </cell>
          <cell r="D739">
            <v>3386</v>
          </cell>
          <cell r="E739" t="str">
            <v>RES</v>
          </cell>
          <cell r="I739" t="str">
            <v>First Year</v>
          </cell>
        </row>
        <row r="740">
          <cell r="B740">
            <v>2013</v>
          </cell>
          <cell r="D740">
            <v>26164</v>
          </cell>
          <cell r="E740" t="str">
            <v>RES</v>
          </cell>
          <cell r="I740" t="str">
            <v>First Year</v>
          </cell>
        </row>
        <row r="741">
          <cell r="B741">
            <v>2013</v>
          </cell>
          <cell r="D741">
            <v>5567</v>
          </cell>
          <cell r="E741" t="str">
            <v>RES</v>
          </cell>
          <cell r="I741" t="str">
            <v>First Year</v>
          </cell>
        </row>
        <row r="742">
          <cell r="B742">
            <v>2013</v>
          </cell>
          <cell r="D742">
            <v>17185</v>
          </cell>
          <cell r="E742" t="str">
            <v>RES</v>
          </cell>
          <cell r="I742" t="str">
            <v>First Year</v>
          </cell>
        </row>
        <row r="743">
          <cell r="B743">
            <v>2013</v>
          </cell>
          <cell r="D743">
            <v>3656</v>
          </cell>
          <cell r="E743" t="str">
            <v>RES</v>
          </cell>
          <cell r="I743" t="str">
            <v>First Year</v>
          </cell>
        </row>
        <row r="744">
          <cell r="B744">
            <v>2013</v>
          </cell>
          <cell r="D744">
            <v>6028</v>
          </cell>
          <cell r="E744" t="str">
            <v>RES</v>
          </cell>
          <cell r="I744" t="str">
            <v>First Year</v>
          </cell>
        </row>
        <row r="745">
          <cell r="B745">
            <v>2013</v>
          </cell>
          <cell r="D745">
            <v>1283</v>
          </cell>
          <cell r="E745" t="str">
            <v>RES</v>
          </cell>
          <cell r="I745" t="str">
            <v>First Year</v>
          </cell>
        </row>
        <row r="746">
          <cell r="B746">
            <v>2013</v>
          </cell>
          <cell r="D746">
            <v>5239</v>
          </cell>
          <cell r="E746" t="str">
            <v>RES</v>
          </cell>
          <cell r="I746" t="str">
            <v>First Year</v>
          </cell>
        </row>
        <row r="747">
          <cell r="B747">
            <v>2013</v>
          </cell>
          <cell r="D747">
            <v>8614</v>
          </cell>
          <cell r="E747" t="str">
            <v>RES</v>
          </cell>
          <cell r="I747" t="str">
            <v>First Year</v>
          </cell>
        </row>
        <row r="748">
          <cell r="B748">
            <v>2013</v>
          </cell>
          <cell r="D748">
            <v>5658</v>
          </cell>
          <cell r="E748" t="str">
            <v>RES</v>
          </cell>
          <cell r="I748" t="str">
            <v>First Year</v>
          </cell>
        </row>
        <row r="749">
          <cell r="B749">
            <v>2013</v>
          </cell>
          <cell r="D749">
            <v>1985</v>
          </cell>
          <cell r="E749" t="str">
            <v>RES</v>
          </cell>
          <cell r="I749" t="str">
            <v>First Year</v>
          </cell>
        </row>
        <row r="750">
          <cell r="B750">
            <v>2013</v>
          </cell>
          <cell r="D750">
            <v>10813</v>
          </cell>
          <cell r="E750" t="str">
            <v>RES</v>
          </cell>
          <cell r="I750" t="str">
            <v>First Year</v>
          </cell>
        </row>
        <row r="751">
          <cell r="B751">
            <v>2013</v>
          </cell>
          <cell r="D751">
            <v>17779</v>
          </cell>
          <cell r="E751" t="str">
            <v>RES</v>
          </cell>
          <cell r="I751" t="str">
            <v>First Year</v>
          </cell>
        </row>
        <row r="752">
          <cell r="B752">
            <v>2013</v>
          </cell>
          <cell r="D752">
            <v>11677</v>
          </cell>
          <cell r="E752" t="str">
            <v>RES</v>
          </cell>
          <cell r="I752" t="str">
            <v>First Year</v>
          </cell>
        </row>
        <row r="753">
          <cell r="B753">
            <v>2013</v>
          </cell>
          <cell r="D753">
            <v>4096</v>
          </cell>
          <cell r="E753" t="str">
            <v>RES</v>
          </cell>
          <cell r="I753" t="str">
            <v>First Year</v>
          </cell>
        </row>
        <row r="754">
          <cell r="B754">
            <v>2013</v>
          </cell>
          <cell r="D754">
            <v>4642</v>
          </cell>
          <cell r="E754" t="str">
            <v>RES</v>
          </cell>
          <cell r="I754" t="str">
            <v>First Year</v>
          </cell>
        </row>
        <row r="755">
          <cell r="B755">
            <v>2013</v>
          </cell>
          <cell r="D755">
            <v>7632</v>
          </cell>
          <cell r="E755" t="str">
            <v>RES</v>
          </cell>
          <cell r="I755" t="str">
            <v>First Year</v>
          </cell>
        </row>
        <row r="756">
          <cell r="B756">
            <v>2013</v>
          </cell>
          <cell r="D756">
            <v>5013</v>
          </cell>
          <cell r="E756" t="str">
            <v>RES</v>
          </cell>
          <cell r="I756" t="str">
            <v>First Year</v>
          </cell>
        </row>
        <row r="757">
          <cell r="B757">
            <v>2013</v>
          </cell>
          <cell r="D757">
            <v>1758</v>
          </cell>
          <cell r="E757" t="str">
            <v>RES</v>
          </cell>
          <cell r="I757" t="str">
            <v>First Year</v>
          </cell>
        </row>
        <row r="758">
          <cell r="B758">
            <v>2013</v>
          </cell>
          <cell r="D758">
            <v>4626</v>
          </cell>
          <cell r="E758" t="str">
            <v>RES</v>
          </cell>
          <cell r="I758" t="str">
            <v>First Year</v>
          </cell>
        </row>
        <row r="759">
          <cell r="B759">
            <v>2013</v>
          </cell>
          <cell r="D759">
            <v>7605</v>
          </cell>
          <cell r="E759" t="str">
            <v>RES</v>
          </cell>
          <cell r="I759" t="str">
            <v>First Year</v>
          </cell>
        </row>
        <row r="760">
          <cell r="B760">
            <v>2013</v>
          </cell>
          <cell r="D760">
            <v>4995</v>
          </cell>
          <cell r="E760" t="str">
            <v>RES</v>
          </cell>
          <cell r="I760" t="str">
            <v>First Year</v>
          </cell>
        </row>
        <row r="761">
          <cell r="B761">
            <v>2013</v>
          </cell>
          <cell r="D761">
            <v>1752</v>
          </cell>
          <cell r="E761" t="str">
            <v>RES</v>
          </cell>
          <cell r="I761" t="str">
            <v>First Year</v>
          </cell>
        </row>
        <row r="762">
          <cell r="B762">
            <v>2013</v>
          </cell>
          <cell r="D762">
            <v>12249.36</v>
          </cell>
          <cell r="E762" t="str">
            <v>CASH PREPAYMENT</v>
          </cell>
          <cell r="I762" t="str">
            <v>First Year</v>
          </cell>
        </row>
        <row r="763">
          <cell r="B763">
            <v>2013</v>
          </cell>
          <cell r="D763">
            <v>20139.89</v>
          </cell>
          <cell r="E763" t="str">
            <v>CASH PREPAYMENT</v>
          </cell>
          <cell r="I763" t="str">
            <v>First Year</v>
          </cell>
        </row>
        <row r="764">
          <cell r="B764">
            <v>2013</v>
          </cell>
          <cell r="D764">
            <v>13227.81</v>
          </cell>
          <cell r="E764" t="str">
            <v>CASH PREPAYMENT</v>
          </cell>
          <cell r="I764" t="str">
            <v>First Year</v>
          </cell>
        </row>
        <row r="765">
          <cell r="B765">
            <v>2013</v>
          </cell>
          <cell r="D765">
            <v>4640.07</v>
          </cell>
          <cell r="E765" t="str">
            <v>CASH PREPAYMENT</v>
          </cell>
          <cell r="I765" t="str">
            <v>First Year</v>
          </cell>
        </row>
        <row r="766">
          <cell r="B766">
            <v>2013</v>
          </cell>
          <cell r="D766">
            <v>32493.59</v>
          </cell>
          <cell r="E766" t="str">
            <v>CASH PREPAYMENT</v>
          </cell>
          <cell r="I766" t="str">
            <v>First Year</v>
          </cell>
        </row>
        <row r="767">
          <cell r="B767">
            <v>2013</v>
          </cell>
          <cell r="D767">
            <v>53424.62</v>
          </cell>
          <cell r="E767" t="str">
            <v>CASH PREPAYMENT</v>
          </cell>
          <cell r="I767" t="str">
            <v>First Year</v>
          </cell>
        </row>
        <row r="768">
          <cell r="B768">
            <v>2013</v>
          </cell>
          <cell r="D768">
            <v>35089.120000000003</v>
          </cell>
          <cell r="E768" t="str">
            <v>CASH PREPAYMENT</v>
          </cell>
          <cell r="I768" t="str">
            <v>First Year</v>
          </cell>
        </row>
        <row r="769">
          <cell r="B769">
            <v>2013</v>
          </cell>
          <cell r="D769">
            <v>12308.6</v>
          </cell>
          <cell r="E769" t="str">
            <v>CASH PREPAYMENT</v>
          </cell>
          <cell r="I769" t="str">
            <v>First Year</v>
          </cell>
        </row>
        <row r="770">
          <cell r="B770">
            <v>2013</v>
          </cell>
          <cell r="D770">
            <v>76952.91</v>
          </cell>
          <cell r="E770" t="str">
            <v>CASH PREPAYMENT</v>
          </cell>
          <cell r="I770" t="str">
            <v>First Year</v>
          </cell>
        </row>
        <row r="771">
          <cell r="B771">
            <v>2013</v>
          </cell>
          <cell r="D771">
            <v>126522.79</v>
          </cell>
          <cell r="E771" t="str">
            <v>CASH PREPAYMENT</v>
          </cell>
          <cell r="I771" t="str">
            <v>First Year</v>
          </cell>
        </row>
        <row r="772">
          <cell r="B772">
            <v>2013</v>
          </cell>
          <cell r="D772">
            <v>83099.759999999995</v>
          </cell>
          <cell r="E772" t="str">
            <v>CASH PREPAYMENT</v>
          </cell>
          <cell r="I772" t="str">
            <v>First Year</v>
          </cell>
        </row>
        <row r="773">
          <cell r="B773">
            <v>2013</v>
          </cell>
          <cell r="D773">
            <v>29149.82</v>
          </cell>
          <cell r="E773" t="str">
            <v>CASH PREPAYMENT</v>
          </cell>
          <cell r="I773" t="str">
            <v>First Year</v>
          </cell>
        </row>
        <row r="774">
          <cell r="B774">
            <v>2012</v>
          </cell>
          <cell r="D774">
            <v>136.38</v>
          </cell>
          <cell r="E774" t="str">
            <v>RES</v>
          </cell>
          <cell r="I774" t="str">
            <v>Third Year</v>
          </cell>
        </row>
        <row r="775">
          <cell r="B775">
            <v>2012</v>
          </cell>
          <cell r="D775">
            <v>224.22</v>
          </cell>
          <cell r="E775" t="str">
            <v>RES</v>
          </cell>
          <cell r="I775" t="str">
            <v>Third Year</v>
          </cell>
        </row>
        <row r="776">
          <cell r="B776">
            <v>2012</v>
          </cell>
          <cell r="D776">
            <v>147.26</v>
          </cell>
          <cell r="E776" t="str">
            <v>RES</v>
          </cell>
          <cell r="I776" t="str">
            <v>Third Year</v>
          </cell>
        </row>
        <row r="777">
          <cell r="B777">
            <v>2012</v>
          </cell>
          <cell r="D777">
            <v>51.66</v>
          </cell>
          <cell r="E777" t="str">
            <v>RES</v>
          </cell>
          <cell r="I777" t="str">
            <v>Third Year</v>
          </cell>
        </row>
        <row r="778">
          <cell r="B778">
            <v>2012</v>
          </cell>
          <cell r="D778">
            <v>477486.47</v>
          </cell>
          <cell r="E778" t="str">
            <v>IND</v>
          </cell>
          <cell r="I778" t="str">
            <v>Third Year</v>
          </cell>
        </row>
        <row r="779">
          <cell r="B779">
            <v>2012</v>
          </cell>
          <cell r="D779">
            <v>400706.78</v>
          </cell>
          <cell r="E779" t="str">
            <v>IND</v>
          </cell>
          <cell r="I779" t="str">
            <v>Third Year</v>
          </cell>
        </row>
        <row r="780">
          <cell r="B780">
            <v>2012</v>
          </cell>
          <cell r="D780">
            <v>785064.28</v>
          </cell>
          <cell r="E780" t="str">
            <v>IND</v>
          </cell>
          <cell r="I780" t="str">
            <v>Third Year</v>
          </cell>
        </row>
        <row r="781">
          <cell r="B781">
            <v>2012</v>
          </cell>
          <cell r="D781">
            <v>658826.17000000004</v>
          </cell>
          <cell r="E781" t="str">
            <v>IND</v>
          </cell>
          <cell r="I781" t="str">
            <v>Third Year</v>
          </cell>
        </row>
        <row r="782">
          <cell r="B782">
            <v>2012</v>
          </cell>
          <cell r="D782">
            <v>515608.08</v>
          </cell>
          <cell r="E782" t="str">
            <v>IND</v>
          </cell>
          <cell r="I782" t="str">
            <v>Third Year</v>
          </cell>
        </row>
        <row r="783">
          <cell r="B783">
            <v>2012</v>
          </cell>
          <cell r="D783">
            <v>432698.45</v>
          </cell>
          <cell r="E783" t="str">
            <v>IND</v>
          </cell>
          <cell r="I783" t="str">
            <v>Third Year</v>
          </cell>
        </row>
        <row r="784">
          <cell r="B784">
            <v>2012</v>
          </cell>
          <cell r="D784">
            <v>180860.57</v>
          </cell>
          <cell r="E784" t="str">
            <v>IND</v>
          </cell>
          <cell r="I784" t="str">
            <v>Third Year</v>
          </cell>
        </row>
        <row r="785">
          <cell r="B785">
            <v>2012</v>
          </cell>
          <cell r="D785">
            <v>151778.23999999999</v>
          </cell>
          <cell r="E785" t="str">
            <v>IND</v>
          </cell>
          <cell r="I785" t="str">
            <v>Third Year</v>
          </cell>
        </row>
        <row r="786">
          <cell r="B786">
            <v>2013</v>
          </cell>
          <cell r="D786">
            <v>27793</v>
          </cell>
          <cell r="E786" t="str">
            <v>RES</v>
          </cell>
          <cell r="I786" t="str">
            <v>Second Year</v>
          </cell>
        </row>
        <row r="787">
          <cell r="B787">
            <v>2013</v>
          </cell>
          <cell r="D787">
            <v>23823</v>
          </cell>
          <cell r="E787" t="str">
            <v>RES</v>
          </cell>
          <cell r="I787" t="str">
            <v>Second Year</v>
          </cell>
        </row>
        <row r="788">
          <cell r="B788">
            <v>2013</v>
          </cell>
          <cell r="D788">
            <v>9926</v>
          </cell>
          <cell r="E788" t="str">
            <v>RES</v>
          </cell>
          <cell r="I788" t="str">
            <v>Second Year</v>
          </cell>
        </row>
        <row r="789">
          <cell r="B789">
            <v>2013</v>
          </cell>
          <cell r="D789">
            <v>23823</v>
          </cell>
          <cell r="E789" t="str">
            <v>RES</v>
          </cell>
          <cell r="I789" t="str">
            <v>Second Year</v>
          </cell>
        </row>
        <row r="790">
          <cell r="B790">
            <v>2013</v>
          </cell>
          <cell r="D790">
            <v>17867</v>
          </cell>
          <cell r="E790" t="str">
            <v>RES</v>
          </cell>
          <cell r="I790" t="str">
            <v>Second Year</v>
          </cell>
        </row>
        <row r="791">
          <cell r="B791">
            <v>2013</v>
          </cell>
          <cell r="D791">
            <v>17867</v>
          </cell>
          <cell r="E791" t="str">
            <v>RES</v>
          </cell>
          <cell r="I791" t="str">
            <v>Second Year</v>
          </cell>
        </row>
        <row r="792">
          <cell r="B792">
            <v>2013</v>
          </cell>
          <cell r="D792">
            <v>3970</v>
          </cell>
          <cell r="E792" t="str">
            <v>RES</v>
          </cell>
          <cell r="I792" t="str">
            <v>Second Year</v>
          </cell>
        </row>
        <row r="793">
          <cell r="B793">
            <v>2013</v>
          </cell>
          <cell r="D793">
            <v>9926</v>
          </cell>
          <cell r="E793" t="str">
            <v>RES</v>
          </cell>
          <cell r="I793" t="str">
            <v>Second Year</v>
          </cell>
        </row>
        <row r="794">
          <cell r="B794">
            <v>2013</v>
          </cell>
          <cell r="D794">
            <v>11913.67</v>
          </cell>
          <cell r="E794" t="str">
            <v>RES</v>
          </cell>
          <cell r="I794" t="str">
            <v>Second Year</v>
          </cell>
        </row>
        <row r="795">
          <cell r="B795">
            <v>2013</v>
          </cell>
          <cell r="D795">
            <v>45697</v>
          </cell>
          <cell r="E795" t="str">
            <v>RES</v>
          </cell>
          <cell r="I795" t="str">
            <v>Second Year</v>
          </cell>
        </row>
        <row r="796">
          <cell r="B796">
            <v>2013</v>
          </cell>
          <cell r="D796">
            <v>39169</v>
          </cell>
          <cell r="E796" t="str">
            <v>RES</v>
          </cell>
          <cell r="I796" t="str">
            <v>Second Year</v>
          </cell>
        </row>
        <row r="797">
          <cell r="B797">
            <v>2013</v>
          </cell>
          <cell r="D797">
            <v>16320</v>
          </cell>
          <cell r="E797" t="str">
            <v>RES</v>
          </cell>
          <cell r="I797" t="str">
            <v>Second Year</v>
          </cell>
        </row>
        <row r="798">
          <cell r="B798">
            <v>2013</v>
          </cell>
          <cell r="D798">
            <v>39169</v>
          </cell>
          <cell r="E798" t="str">
            <v>RES</v>
          </cell>
          <cell r="I798" t="str">
            <v>Second Year</v>
          </cell>
        </row>
        <row r="799">
          <cell r="B799">
            <v>2013</v>
          </cell>
          <cell r="D799">
            <v>29377</v>
          </cell>
          <cell r="E799" t="str">
            <v>RES</v>
          </cell>
          <cell r="I799" t="str">
            <v>Second Year</v>
          </cell>
        </row>
        <row r="800">
          <cell r="B800">
            <v>2013</v>
          </cell>
          <cell r="D800">
            <v>29377</v>
          </cell>
          <cell r="E800" t="str">
            <v>RES</v>
          </cell>
          <cell r="I800" t="str">
            <v>Second Year</v>
          </cell>
        </row>
        <row r="801">
          <cell r="B801">
            <v>2013</v>
          </cell>
          <cell r="D801">
            <v>6528</v>
          </cell>
          <cell r="E801" t="str">
            <v>RES</v>
          </cell>
          <cell r="I801" t="str">
            <v>Second Year</v>
          </cell>
        </row>
        <row r="802">
          <cell r="B802">
            <v>2013</v>
          </cell>
          <cell r="D802">
            <v>16320</v>
          </cell>
          <cell r="E802" t="str">
            <v>RES</v>
          </cell>
          <cell r="I802" t="str">
            <v>Second Year</v>
          </cell>
        </row>
        <row r="803">
          <cell r="B803">
            <v>2013</v>
          </cell>
          <cell r="D803">
            <v>19583.060000000001</v>
          </cell>
          <cell r="E803" t="str">
            <v>RES</v>
          </cell>
          <cell r="I803" t="str">
            <v>Second Year</v>
          </cell>
        </row>
        <row r="804">
          <cell r="B804">
            <v>2013</v>
          </cell>
          <cell r="D804">
            <v>30014</v>
          </cell>
          <cell r="E804" t="str">
            <v>RES</v>
          </cell>
          <cell r="I804" t="str">
            <v>Second Year</v>
          </cell>
        </row>
        <row r="805">
          <cell r="B805">
            <v>2013</v>
          </cell>
          <cell r="D805">
            <v>25726</v>
          </cell>
          <cell r="E805" t="str">
            <v>RES</v>
          </cell>
          <cell r="I805" t="str">
            <v>Second Year</v>
          </cell>
        </row>
        <row r="806">
          <cell r="B806">
            <v>2013</v>
          </cell>
          <cell r="D806">
            <v>10719</v>
          </cell>
          <cell r="E806" t="str">
            <v>RES</v>
          </cell>
          <cell r="I806" t="str">
            <v>Second Year</v>
          </cell>
        </row>
        <row r="807">
          <cell r="B807">
            <v>2013</v>
          </cell>
          <cell r="D807">
            <v>25726</v>
          </cell>
          <cell r="E807" t="str">
            <v>RES</v>
          </cell>
          <cell r="I807" t="str">
            <v>Second Year</v>
          </cell>
        </row>
        <row r="808">
          <cell r="B808">
            <v>2013</v>
          </cell>
          <cell r="D808">
            <v>19294</v>
          </cell>
          <cell r="E808" t="str">
            <v>RES</v>
          </cell>
          <cell r="I808" t="str">
            <v>Second Year</v>
          </cell>
        </row>
        <row r="809">
          <cell r="B809">
            <v>2013</v>
          </cell>
          <cell r="D809">
            <v>19294</v>
          </cell>
          <cell r="E809" t="str">
            <v>RES</v>
          </cell>
          <cell r="I809" t="str">
            <v>Second Year</v>
          </cell>
        </row>
        <row r="810">
          <cell r="B810">
            <v>2013</v>
          </cell>
          <cell r="D810">
            <v>4288</v>
          </cell>
          <cell r="E810" t="str">
            <v>RES</v>
          </cell>
          <cell r="I810" t="str">
            <v>Second Year</v>
          </cell>
        </row>
        <row r="811">
          <cell r="B811">
            <v>2013</v>
          </cell>
          <cell r="D811">
            <v>10719</v>
          </cell>
          <cell r="E811" t="str">
            <v>RES</v>
          </cell>
          <cell r="I811" t="str">
            <v>Second Year</v>
          </cell>
        </row>
        <row r="812">
          <cell r="B812">
            <v>2013</v>
          </cell>
          <cell r="D812">
            <v>12863.46</v>
          </cell>
          <cell r="E812" t="str">
            <v>RES</v>
          </cell>
          <cell r="I812" t="str">
            <v>Second Year</v>
          </cell>
        </row>
        <row r="813">
          <cell r="B813">
            <v>2013</v>
          </cell>
          <cell r="D813">
            <v>10528</v>
          </cell>
          <cell r="E813" t="str">
            <v>RES</v>
          </cell>
          <cell r="I813" t="str">
            <v>Second Year</v>
          </cell>
        </row>
        <row r="814">
          <cell r="B814">
            <v>2013</v>
          </cell>
          <cell r="D814">
            <v>9024</v>
          </cell>
          <cell r="E814" t="str">
            <v>RES</v>
          </cell>
          <cell r="I814" t="str">
            <v>Second Year</v>
          </cell>
        </row>
        <row r="815">
          <cell r="B815">
            <v>2013</v>
          </cell>
          <cell r="D815">
            <v>3760</v>
          </cell>
          <cell r="E815" t="str">
            <v>RES</v>
          </cell>
          <cell r="I815" t="str">
            <v>Second Year</v>
          </cell>
        </row>
        <row r="816">
          <cell r="B816">
            <v>2013</v>
          </cell>
          <cell r="D816">
            <v>9024</v>
          </cell>
          <cell r="E816" t="str">
            <v>RES</v>
          </cell>
          <cell r="I816" t="str">
            <v>Second Year</v>
          </cell>
        </row>
        <row r="817">
          <cell r="B817">
            <v>2013</v>
          </cell>
          <cell r="D817">
            <v>6768</v>
          </cell>
          <cell r="E817" t="str">
            <v>RES</v>
          </cell>
          <cell r="I817" t="str">
            <v>Second Year</v>
          </cell>
        </row>
        <row r="818">
          <cell r="B818">
            <v>2013</v>
          </cell>
          <cell r="D818">
            <v>6768</v>
          </cell>
          <cell r="E818" t="str">
            <v>RES</v>
          </cell>
          <cell r="I818" t="str">
            <v>Second Year</v>
          </cell>
        </row>
        <row r="819">
          <cell r="B819">
            <v>2013</v>
          </cell>
          <cell r="D819">
            <v>1504</v>
          </cell>
          <cell r="E819" t="str">
            <v>RES</v>
          </cell>
          <cell r="I819" t="str">
            <v>Second Year</v>
          </cell>
        </row>
        <row r="820">
          <cell r="B820">
            <v>2013</v>
          </cell>
          <cell r="D820">
            <v>3760</v>
          </cell>
          <cell r="E820" t="str">
            <v>RES</v>
          </cell>
          <cell r="I820" t="str">
            <v>Second Year</v>
          </cell>
        </row>
        <row r="821">
          <cell r="B821">
            <v>2013</v>
          </cell>
          <cell r="D821">
            <v>4513.28</v>
          </cell>
          <cell r="E821" t="str">
            <v>RES</v>
          </cell>
          <cell r="I821" t="str">
            <v>Second Year</v>
          </cell>
        </row>
        <row r="822">
          <cell r="B822">
            <v>2013</v>
          </cell>
          <cell r="D822">
            <v>53371</v>
          </cell>
          <cell r="E822" t="str">
            <v>RES</v>
          </cell>
          <cell r="I822" t="str">
            <v>Second Year</v>
          </cell>
        </row>
        <row r="823">
          <cell r="B823">
            <v>2013</v>
          </cell>
          <cell r="D823">
            <v>9149</v>
          </cell>
          <cell r="E823" t="str">
            <v>RES</v>
          </cell>
          <cell r="I823" t="str">
            <v>Second Year</v>
          </cell>
        </row>
        <row r="824">
          <cell r="B824">
            <v>2013</v>
          </cell>
          <cell r="D824">
            <v>4575</v>
          </cell>
          <cell r="E824" t="str">
            <v>RES</v>
          </cell>
          <cell r="I824" t="str">
            <v>Second Year</v>
          </cell>
        </row>
        <row r="825">
          <cell r="B825">
            <v>2013</v>
          </cell>
          <cell r="D825">
            <v>4575</v>
          </cell>
          <cell r="E825" t="str">
            <v>RES</v>
          </cell>
          <cell r="I825" t="str">
            <v>Second Year</v>
          </cell>
        </row>
        <row r="826">
          <cell r="B826">
            <v>2013</v>
          </cell>
          <cell r="D826">
            <v>80817.66</v>
          </cell>
          <cell r="E826" t="str">
            <v>RES</v>
          </cell>
          <cell r="I826" t="str">
            <v>Second Year</v>
          </cell>
        </row>
        <row r="827">
          <cell r="B827">
            <v>2013</v>
          </cell>
          <cell r="D827">
            <v>87750</v>
          </cell>
          <cell r="E827" t="str">
            <v>RES</v>
          </cell>
          <cell r="I827" t="str">
            <v>Second Year</v>
          </cell>
        </row>
        <row r="828">
          <cell r="B828">
            <v>2013</v>
          </cell>
          <cell r="D828">
            <v>15043</v>
          </cell>
          <cell r="E828" t="str">
            <v>RES</v>
          </cell>
          <cell r="I828" t="str">
            <v>Second Year</v>
          </cell>
        </row>
        <row r="829">
          <cell r="B829">
            <v>2013</v>
          </cell>
          <cell r="D829">
            <v>7521</v>
          </cell>
          <cell r="E829" t="str">
            <v>RES</v>
          </cell>
          <cell r="I829" t="str">
            <v>Second Year</v>
          </cell>
        </row>
        <row r="830">
          <cell r="B830">
            <v>2013</v>
          </cell>
          <cell r="D830">
            <v>7521</v>
          </cell>
          <cell r="E830" t="str">
            <v>RES</v>
          </cell>
          <cell r="I830" t="str">
            <v>Second Year</v>
          </cell>
        </row>
        <row r="831">
          <cell r="B831">
            <v>2013</v>
          </cell>
          <cell r="D831">
            <v>132878.89000000001</v>
          </cell>
          <cell r="E831" t="str">
            <v>RES</v>
          </cell>
          <cell r="I831" t="str">
            <v>Second Year</v>
          </cell>
        </row>
        <row r="832">
          <cell r="B832">
            <v>2013</v>
          </cell>
          <cell r="D832">
            <v>57634</v>
          </cell>
          <cell r="E832" t="str">
            <v>RES</v>
          </cell>
          <cell r="I832" t="str">
            <v>Second Year</v>
          </cell>
        </row>
        <row r="833">
          <cell r="B833">
            <v>2013</v>
          </cell>
          <cell r="D833">
            <v>9880</v>
          </cell>
          <cell r="E833" t="str">
            <v>RES</v>
          </cell>
          <cell r="I833" t="str">
            <v>Second Year</v>
          </cell>
        </row>
        <row r="834">
          <cell r="B834">
            <v>2013</v>
          </cell>
          <cell r="D834">
            <v>4940</v>
          </cell>
          <cell r="E834" t="str">
            <v>RES</v>
          </cell>
          <cell r="I834" t="str">
            <v>Second Year</v>
          </cell>
        </row>
        <row r="835">
          <cell r="B835">
            <v>2013</v>
          </cell>
          <cell r="D835">
            <v>4940</v>
          </cell>
          <cell r="E835" t="str">
            <v>RES</v>
          </cell>
          <cell r="I835" t="str">
            <v>Second Year</v>
          </cell>
        </row>
        <row r="836">
          <cell r="B836">
            <v>2013</v>
          </cell>
          <cell r="D836">
            <v>87274.09</v>
          </cell>
          <cell r="E836" t="str">
            <v>RES</v>
          </cell>
          <cell r="I836" t="str">
            <v>Second Year</v>
          </cell>
        </row>
        <row r="837">
          <cell r="B837">
            <v>2013</v>
          </cell>
          <cell r="D837">
            <v>20217</v>
          </cell>
          <cell r="E837" t="str">
            <v>RES</v>
          </cell>
          <cell r="I837" t="str">
            <v>Second Year</v>
          </cell>
        </row>
        <row r="838">
          <cell r="B838">
            <v>2013</v>
          </cell>
          <cell r="D838">
            <v>3466</v>
          </cell>
          <cell r="E838" t="str">
            <v>RES</v>
          </cell>
          <cell r="I838" t="str">
            <v>Second Year</v>
          </cell>
        </row>
        <row r="839">
          <cell r="B839">
            <v>2013</v>
          </cell>
          <cell r="D839">
            <v>1733</v>
          </cell>
          <cell r="E839" t="str">
            <v>RES</v>
          </cell>
          <cell r="I839" t="str">
            <v>Second Year</v>
          </cell>
        </row>
        <row r="840">
          <cell r="B840">
            <v>2013</v>
          </cell>
          <cell r="D840">
            <v>1733</v>
          </cell>
          <cell r="E840" t="str">
            <v>RES</v>
          </cell>
          <cell r="I840" t="str">
            <v>Second Year</v>
          </cell>
        </row>
        <row r="841">
          <cell r="B841">
            <v>2013</v>
          </cell>
          <cell r="D841">
            <v>30613.43</v>
          </cell>
          <cell r="E841" t="str">
            <v>RES</v>
          </cell>
          <cell r="I841" t="str">
            <v>Second Year</v>
          </cell>
        </row>
        <row r="842">
          <cell r="B842">
            <v>2013</v>
          </cell>
          <cell r="D842">
            <v>14988.97</v>
          </cell>
          <cell r="E842" t="str">
            <v>RES</v>
          </cell>
          <cell r="I842" t="str">
            <v>Second Year</v>
          </cell>
        </row>
        <row r="843">
          <cell r="B843">
            <v>2013</v>
          </cell>
          <cell r="D843">
            <v>5257.84</v>
          </cell>
          <cell r="E843" t="str">
            <v>RES</v>
          </cell>
          <cell r="I843" t="str">
            <v>Second Year</v>
          </cell>
        </row>
        <row r="844">
          <cell r="B844">
            <v>2013</v>
          </cell>
          <cell r="D844">
            <v>94449.45</v>
          </cell>
          <cell r="E844" t="str">
            <v>MF</v>
          </cell>
          <cell r="I844" t="str">
            <v>Second Year</v>
          </cell>
        </row>
        <row r="845">
          <cell r="B845">
            <v>2013</v>
          </cell>
          <cell r="D845">
            <v>155289.89000000001</v>
          </cell>
          <cell r="E845" t="str">
            <v>MF</v>
          </cell>
          <cell r="I845" t="str">
            <v>Second Year</v>
          </cell>
        </row>
        <row r="846">
          <cell r="B846">
            <v>2013</v>
          </cell>
          <cell r="D846">
            <v>101993.9</v>
          </cell>
          <cell r="E846" t="str">
            <v>MF</v>
          </cell>
          <cell r="I846" t="str">
            <v>Second Year</v>
          </cell>
        </row>
        <row r="847">
          <cell r="B847">
            <v>2013</v>
          </cell>
          <cell r="D847">
            <v>35777.519999999997</v>
          </cell>
          <cell r="E847" t="str">
            <v>MF</v>
          </cell>
          <cell r="I847" t="str">
            <v>Second Year</v>
          </cell>
        </row>
        <row r="848">
          <cell r="B848">
            <v>2013</v>
          </cell>
          <cell r="D848">
            <v>8537</v>
          </cell>
          <cell r="E848" t="str">
            <v>RES</v>
          </cell>
          <cell r="I848" t="str">
            <v>Second Year</v>
          </cell>
        </row>
        <row r="849">
          <cell r="B849">
            <v>2013</v>
          </cell>
          <cell r="D849">
            <v>2668</v>
          </cell>
          <cell r="E849" t="str">
            <v>RES</v>
          </cell>
          <cell r="I849" t="str">
            <v>Second Year</v>
          </cell>
        </row>
        <row r="850">
          <cell r="B850">
            <v>2013</v>
          </cell>
          <cell r="D850">
            <v>1067</v>
          </cell>
          <cell r="E850" t="str">
            <v>RES</v>
          </cell>
          <cell r="I850" t="str">
            <v>Second Year</v>
          </cell>
        </row>
        <row r="851">
          <cell r="B851">
            <v>2013</v>
          </cell>
          <cell r="D851">
            <v>1067</v>
          </cell>
          <cell r="E851" t="str">
            <v>RES</v>
          </cell>
          <cell r="I851" t="str">
            <v>Second Year</v>
          </cell>
        </row>
        <row r="852">
          <cell r="B852">
            <v>2013</v>
          </cell>
          <cell r="D852">
            <v>2668</v>
          </cell>
          <cell r="E852" t="str">
            <v>RES</v>
          </cell>
          <cell r="I852" t="str">
            <v>Second Year</v>
          </cell>
        </row>
        <row r="853">
          <cell r="B853">
            <v>2013</v>
          </cell>
          <cell r="D853">
            <v>37351.269999999997</v>
          </cell>
          <cell r="E853" t="str">
            <v>RES</v>
          </cell>
          <cell r="I853" t="str">
            <v>Second Year</v>
          </cell>
        </row>
        <row r="854">
          <cell r="B854">
            <v>2013</v>
          </cell>
          <cell r="D854">
            <v>14037</v>
          </cell>
          <cell r="E854" t="str">
            <v>RES</v>
          </cell>
          <cell r="I854" t="str">
            <v>Second Year</v>
          </cell>
        </row>
        <row r="855">
          <cell r="B855">
            <v>2013</v>
          </cell>
          <cell r="D855">
            <v>4386</v>
          </cell>
          <cell r="E855" t="str">
            <v>RES</v>
          </cell>
          <cell r="I855" t="str">
            <v>Second Year</v>
          </cell>
        </row>
        <row r="856">
          <cell r="B856">
            <v>2013</v>
          </cell>
          <cell r="D856">
            <v>1755</v>
          </cell>
          <cell r="E856" t="str">
            <v>RES</v>
          </cell>
          <cell r="I856" t="str">
            <v>Second Year</v>
          </cell>
        </row>
        <row r="857">
          <cell r="B857">
            <v>2013</v>
          </cell>
          <cell r="D857">
            <v>1755</v>
          </cell>
          <cell r="E857" t="str">
            <v>RES</v>
          </cell>
          <cell r="I857" t="str">
            <v>Second Year</v>
          </cell>
        </row>
        <row r="858">
          <cell r="B858">
            <v>2013</v>
          </cell>
          <cell r="D858">
            <v>4386</v>
          </cell>
          <cell r="E858" t="str">
            <v>RES</v>
          </cell>
          <cell r="I858" t="str">
            <v>Second Year</v>
          </cell>
        </row>
        <row r="859">
          <cell r="B859">
            <v>2013</v>
          </cell>
          <cell r="D859">
            <v>61410.46</v>
          </cell>
          <cell r="E859" t="str">
            <v>RES</v>
          </cell>
          <cell r="I859" t="str">
            <v>Second Year</v>
          </cell>
        </row>
        <row r="860">
          <cell r="B860">
            <v>2013</v>
          </cell>
          <cell r="D860">
            <v>9219</v>
          </cell>
          <cell r="E860" t="str">
            <v>RES</v>
          </cell>
          <cell r="I860" t="str">
            <v>Second Year</v>
          </cell>
        </row>
        <row r="861">
          <cell r="B861">
            <v>2013</v>
          </cell>
          <cell r="D861">
            <v>2881</v>
          </cell>
          <cell r="E861" t="str">
            <v>RES</v>
          </cell>
          <cell r="I861" t="str">
            <v>Second Year</v>
          </cell>
        </row>
        <row r="862">
          <cell r="B862">
            <v>2013</v>
          </cell>
          <cell r="D862">
            <v>1152</v>
          </cell>
          <cell r="E862" t="str">
            <v>RES</v>
          </cell>
          <cell r="I862" t="str">
            <v>Second Year</v>
          </cell>
        </row>
        <row r="863">
          <cell r="B863">
            <v>2013</v>
          </cell>
          <cell r="D863">
            <v>1152</v>
          </cell>
          <cell r="E863" t="str">
            <v>RES</v>
          </cell>
          <cell r="I863" t="str">
            <v>Second Year</v>
          </cell>
        </row>
        <row r="864">
          <cell r="B864">
            <v>2013</v>
          </cell>
          <cell r="D864">
            <v>2881</v>
          </cell>
          <cell r="E864" t="str">
            <v>RES</v>
          </cell>
          <cell r="I864" t="str">
            <v>Second Year</v>
          </cell>
        </row>
        <row r="865">
          <cell r="B865">
            <v>2013</v>
          </cell>
          <cell r="D865">
            <v>40335.43</v>
          </cell>
          <cell r="E865" t="str">
            <v>RES</v>
          </cell>
          <cell r="I865" t="str">
            <v>Second Year</v>
          </cell>
        </row>
        <row r="866">
          <cell r="B866">
            <v>2013</v>
          </cell>
          <cell r="D866">
            <v>3234</v>
          </cell>
          <cell r="E866" t="str">
            <v>RES</v>
          </cell>
          <cell r="I866" t="str">
            <v>Second Year</v>
          </cell>
        </row>
        <row r="867">
          <cell r="B867">
            <v>2013</v>
          </cell>
          <cell r="D867">
            <v>1011</v>
          </cell>
          <cell r="E867" t="str">
            <v>RES</v>
          </cell>
          <cell r="I867" t="str">
            <v>Second Year</v>
          </cell>
        </row>
        <row r="868">
          <cell r="B868">
            <v>2013</v>
          </cell>
          <cell r="D868">
            <v>404</v>
          </cell>
          <cell r="E868" t="str">
            <v>RES</v>
          </cell>
          <cell r="I868" t="str">
            <v>Second Year</v>
          </cell>
        </row>
        <row r="869">
          <cell r="B869">
            <v>2013</v>
          </cell>
          <cell r="D869">
            <v>404</v>
          </cell>
          <cell r="E869" t="str">
            <v>RES</v>
          </cell>
          <cell r="I869" t="str">
            <v>Second Year</v>
          </cell>
        </row>
        <row r="870">
          <cell r="B870">
            <v>2013</v>
          </cell>
          <cell r="D870">
            <v>1011</v>
          </cell>
          <cell r="E870" t="str">
            <v>RES</v>
          </cell>
          <cell r="I870" t="str">
            <v>Second Year</v>
          </cell>
        </row>
        <row r="871">
          <cell r="B871">
            <v>2013</v>
          </cell>
          <cell r="D871">
            <v>14148.15</v>
          </cell>
          <cell r="E871" t="str">
            <v>RES</v>
          </cell>
          <cell r="I871" t="str">
            <v>Second Year</v>
          </cell>
        </row>
        <row r="872">
          <cell r="B872">
            <v>2013</v>
          </cell>
          <cell r="D872">
            <v>1016</v>
          </cell>
          <cell r="E872" t="str">
            <v>RES</v>
          </cell>
          <cell r="I872" t="str">
            <v>Second Year</v>
          </cell>
        </row>
        <row r="873">
          <cell r="B873">
            <v>2013</v>
          </cell>
          <cell r="D873">
            <v>3386</v>
          </cell>
          <cell r="E873" t="str">
            <v>RES</v>
          </cell>
          <cell r="I873" t="str">
            <v>Second Year</v>
          </cell>
        </row>
        <row r="874">
          <cell r="B874">
            <v>2013</v>
          </cell>
          <cell r="D874">
            <v>5756</v>
          </cell>
          <cell r="E874" t="str">
            <v>RES</v>
          </cell>
          <cell r="I874" t="str">
            <v>Second Year</v>
          </cell>
        </row>
        <row r="875">
          <cell r="B875">
            <v>2013</v>
          </cell>
          <cell r="D875">
            <v>4400.57</v>
          </cell>
          <cell r="E875" t="str">
            <v>RES</v>
          </cell>
          <cell r="I875" t="str">
            <v>Second Year</v>
          </cell>
        </row>
        <row r="876">
          <cell r="B876">
            <v>2013</v>
          </cell>
          <cell r="D876">
            <v>1670</v>
          </cell>
          <cell r="E876" t="str">
            <v>RES</v>
          </cell>
          <cell r="I876" t="str">
            <v>Second Year</v>
          </cell>
        </row>
        <row r="877">
          <cell r="B877">
            <v>2013</v>
          </cell>
          <cell r="D877">
            <v>5567</v>
          </cell>
          <cell r="E877" t="str">
            <v>RES</v>
          </cell>
          <cell r="I877" t="str">
            <v>Second Year</v>
          </cell>
        </row>
        <row r="878">
          <cell r="B878">
            <v>2013</v>
          </cell>
          <cell r="D878">
            <v>9464</v>
          </cell>
          <cell r="E878" t="str">
            <v>RES</v>
          </cell>
          <cell r="I878" t="str">
            <v>Second Year</v>
          </cell>
        </row>
        <row r="879">
          <cell r="B879">
            <v>2013</v>
          </cell>
          <cell r="D879">
            <v>7236.86</v>
          </cell>
          <cell r="E879" t="str">
            <v>RES</v>
          </cell>
          <cell r="I879" t="str">
            <v>Second Year</v>
          </cell>
        </row>
        <row r="880">
          <cell r="B880">
            <v>2013</v>
          </cell>
          <cell r="D880">
            <v>1097</v>
          </cell>
          <cell r="E880" t="str">
            <v>RES</v>
          </cell>
          <cell r="I880" t="str">
            <v>Second Year</v>
          </cell>
        </row>
        <row r="881">
          <cell r="B881">
            <v>2013</v>
          </cell>
          <cell r="D881">
            <v>3656</v>
          </cell>
          <cell r="E881" t="str">
            <v>RES</v>
          </cell>
          <cell r="I881" t="str">
            <v>Second Year</v>
          </cell>
        </row>
        <row r="882">
          <cell r="B882">
            <v>2013</v>
          </cell>
          <cell r="D882">
            <v>6216</v>
          </cell>
          <cell r="E882" t="str">
            <v>RES</v>
          </cell>
          <cell r="I882" t="str">
            <v>Second Year</v>
          </cell>
        </row>
        <row r="883">
          <cell r="B883">
            <v>2013</v>
          </cell>
          <cell r="D883">
            <v>4753.13</v>
          </cell>
          <cell r="E883" t="str">
            <v>RES</v>
          </cell>
          <cell r="I883" t="str">
            <v>Second Year</v>
          </cell>
        </row>
        <row r="884">
          <cell r="B884">
            <v>2013</v>
          </cell>
          <cell r="D884">
            <v>385</v>
          </cell>
          <cell r="E884" t="str">
            <v>RES</v>
          </cell>
          <cell r="I884" t="str">
            <v>Second Year</v>
          </cell>
        </row>
        <row r="885">
          <cell r="B885">
            <v>2013</v>
          </cell>
          <cell r="D885">
            <v>1283</v>
          </cell>
          <cell r="E885" t="str">
            <v>RES</v>
          </cell>
          <cell r="I885" t="str">
            <v>Second Year</v>
          </cell>
        </row>
        <row r="886">
          <cell r="B886">
            <v>2013</v>
          </cell>
          <cell r="D886">
            <v>2180</v>
          </cell>
          <cell r="E886" t="str">
            <v>RES</v>
          </cell>
          <cell r="I886" t="str">
            <v>Second Year</v>
          </cell>
        </row>
        <row r="887">
          <cell r="B887">
            <v>2013</v>
          </cell>
          <cell r="D887">
            <v>1666.65</v>
          </cell>
          <cell r="E887" t="str">
            <v>RES</v>
          </cell>
          <cell r="I887" t="str">
            <v>Second Year</v>
          </cell>
        </row>
        <row r="888">
          <cell r="B888">
            <v>2013</v>
          </cell>
          <cell r="D888">
            <v>1092</v>
          </cell>
          <cell r="E888" t="str">
            <v>RES</v>
          </cell>
          <cell r="I888" t="str">
            <v>Second Year</v>
          </cell>
        </row>
        <row r="889">
          <cell r="B889">
            <v>2013</v>
          </cell>
          <cell r="D889">
            <v>2183</v>
          </cell>
          <cell r="E889" t="str">
            <v>RES</v>
          </cell>
          <cell r="I889" t="str">
            <v>Second Year</v>
          </cell>
        </row>
        <row r="890">
          <cell r="B890">
            <v>2013</v>
          </cell>
          <cell r="D890">
            <v>51306.43</v>
          </cell>
          <cell r="E890" t="str">
            <v>RES</v>
          </cell>
          <cell r="I890" t="str">
            <v>Second Year</v>
          </cell>
        </row>
        <row r="891">
          <cell r="B891">
            <v>2013</v>
          </cell>
          <cell r="D891">
            <v>1795</v>
          </cell>
          <cell r="E891" t="str">
            <v>RES</v>
          </cell>
          <cell r="I891" t="str">
            <v>Second Year</v>
          </cell>
        </row>
        <row r="892">
          <cell r="B892">
            <v>2013</v>
          </cell>
          <cell r="D892">
            <v>3590</v>
          </cell>
          <cell r="E892" t="str">
            <v>RES</v>
          </cell>
          <cell r="I892" t="str">
            <v>Second Year</v>
          </cell>
        </row>
        <row r="893">
          <cell r="B893">
            <v>2013</v>
          </cell>
          <cell r="D893">
            <v>84355.54</v>
          </cell>
          <cell r="E893" t="str">
            <v>RES</v>
          </cell>
          <cell r="I893" t="str">
            <v>Second Year</v>
          </cell>
        </row>
        <row r="894">
          <cell r="B894">
            <v>2013</v>
          </cell>
          <cell r="D894">
            <v>1179</v>
          </cell>
          <cell r="E894" t="str">
            <v>RES</v>
          </cell>
          <cell r="I894" t="str">
            <v>Second Year</v>
          </cell>
        </row>
        <row r="895">
          <cell r="B895">
            <v>2013</v>
          </cell>
          <cell r="D895">
            <v>2358</v>
          </cell>
          <cell r="E895" t="str">
            <v>RES</v>
          </cell>
          <cell r="I895" t="str">
            <v>Second Year</v>
          </cell>
        </row>
        <row r="896">
          <cell r="B896">
            <v>2013</v>
          </cell>
          <cell r="D896">
            <v>55404.3</v>
          </cell>
          <cell r="E896" t="str">
            <v>RES</v>
          </cell>
          <cell r="I896" t="str">
            <v>Second Year</v>
          </cell>
        </row>
        <row r="897">
          <cell r="B897">
            <v>2013</v>
          </cell>
          <cell r="D897">
            <v>414</v>
          </cell>
          <cell r="E897" t="str">
            <v>RES</v>
          </cell>
          <cell r="I897" t="str">
            <v>Second Year</v>
          </cell>
        </row>
        <row r="898">
          <cell r="B898">
            <v>2013</v>
          </cell>
          <cell r="D898">
            <v>827</v>
          </cell>
          <cell r="E898" t="str">
            <v>RES</v>
          </cell>
          <cell r="I898" t="str">
            <v>Second Year</v>
          </cell>
        </row>
        <row r="899">
          <cell r="B899">
            <v>2013</v>
          </cell>
          <cell r="D899">
            <v>19434.48</v>
          </cell>
          <cell r="E899" t="str">
            <v>RES</v>
          </cell>
          <cell r="I899" t="str">
            <v>Second Year</v>
          </cell>
        </row>
        <row r="900">
          <cell r="B900">
            <v>2013</v>
          </cell>
          <cell r="D900">
            <v>6404</v>
          </cell>
          <cell r="E900" t="str">
            <v>RES</v>
          </cell>
          <cell r="I900" t="str">
            <v>Second Year</v>
          </cell>
        </row>
        <row r="901">
          <cell r="B901">
            <v>2013</v>
          </cell>
          <cell r="D901">
            <v>3493</v>
          </cell>
          <cell r="E901" t="str">
            <v>RES</v>
          </cell>
          <cell r="I901" t="str">
            <v>Second Year</v>
          </cell>
        </row>
        <row r="902">
          <cell r="B902">
            <v>2013</v>
          </cell>
          <cell r="D902">
            <v>3493</v>
          </cell>
          <cell r="E902" t="str">
            <v>RES</v>
          </cell>
          <cell r="I902" t="str">
            <v>Second Year</v>
          </cell>
        </row>
        <row r="903">
          <cell r="B903">
            <v>2013</v>
          </cell>
          <cell r="D903">
            <v>5239</v>
          </cell>
          <cell r="E903" t="str">
            <v>RES</v>
          </cell>
          <cell r="I903" t="str">
            <v>Second Year</v>
          </cell>
        </row>
        <row r="904">
          <cell r="B904">
            <v>2013</v>
          </cell>
          <cell r="D904">
            <v>1746</v>
          </cell>
          <cell r="E904" t="str">
            <v>RES</v>
          </cell>
          <cell r="I904" t="str">
            <v>Second Year</v>
          </cell>
        </row>
        <row r="905">
          <cell r="B905">
            <v>2013</v>
          </cell>
          <cell r="D905">
            <v>1746</v>
          </cell>
          <cell r="E905" t="str">
            <v>RES</v>
          </cell>
          <cell r="I905" t="str">
            <v>Second Year</v>
          </cell>
        </row>
        <row r="906">
          <cell r="B906">
            <v>2013</v>
          </cell>
          <cell r="D906">
            <v>8150</v>
          </cell>
          <cell r="E906" t="str">
            <v>RES</v>
          </cell>
          <cell r="I906" t="str">
            <v>Second Year</v>
          </cell>
        </row>
        <row r="907">
          <cell r="B907">
            <v>2013</v>
          </cell>
          <cell r="D907">
            <v>22705.47</v>
          </cell>
          <cell r="E907" t="str">
            <v>RES</v>
          </cell>
          <cell r="I907" t="str">
            <v>Second Year</v>
          </cell>
        </row>
        <row r="908">
          <cell r="B908">
            <v>2013</v>
          </cell>
          <cell r="D908">
            <v>10529</v>
          </cell>
          <cell r="E908" t="str">
            <v>RES</v>
          </cell>
          <cell r="I908" t="str">
            <v>Second Year</v>
          </cell>
        </row>
        <row r="909">
          <cell r="B909">
            <v>2013</v>
          </cell>
          <cell r="D909">
            <v>5743</v>
          </cell>
          <cell r="E909" t="str">
            <v>RES</v>
          </cell>
          <cell r="I909" t="str">
            <v>Second Year</v>
          </cell>
        </row>
        <row r="910">
          <cell r="B910">
            <v>2013</v>
          </cell>
          <cell r="D910">
            <v>5743</v>
          </cell>
          <cell r="E910" t="str">
            <v>RES</v>
          </cell>
          <cell r="I910" t="str">
            <v>Second Year</v>
          </cell>
        </row>
        <row r="911">
          <cell r="B911">
            <v>2013</v>
          </cell>
          <cell r="D911">
            <v>8614</v>
          </cell>
          <cell r="E911" t="str">
            <v>RES</v>
          </cell>
          <cell r="I911" t="str">
            <v>Second Year</v>
          </cell>
        </row>
        <row r="912">
          <cell r="B912">
            <v>2013</v>
          </cell>
          <cell r="D912">
            <v>2871</v>
          </cell>
          <cell r="E912" t="str">
            <v>RES</v>
          </cell>
          <cell r="I912" t="str">
            <v>Second Year</v>
          </cell>
        </row>
        <row r="913">
          <cell r="B913">
            <v>2013</v>
          </cell>
          <cell r="D913">
            <v>2871</v>
          </cell>
          <cell r="E913" t="str">
            <v>RES</v>
          </cell>
          <cell r="I913" t="str">
            <v>Second Year</v>
          </cell>
        </row>
        <row r="914">
          <cell r="B914">
            <v>2013</v>
          </cell>
          <cell r="D914">
            <v>13400</v>
          </cell>
          <cell r="E914" t="str">
            <v>RES</v>
          </cell>
          <cell r="I914" t="str">
            <v>Second Year</v>
          </cell>
        </row>
        <row r="915">
          <cell r="B915">
            <v>2013</v>
          </cell>
          <cell r="D915">
            <v>37330.46</v>
          </cell>
          <cell r="E915" t="str">
            <v>RES</v>
          </cell>
          <cell r="I915" t="str">
            <v>Second Year</v>
          </cell>
        </row>
        <row r="916">
          <cell r="B916">
            <v>2013</v>
          </cell>
          <cell r="D916">
            <v>6915</v>
          </cell>
          <cell r="E916" t="str">
            <v>RES</v>
          </cell>
          <cell r="I916" t="str">
            <v>Second Year</v>
          </cell>
        </row>
        <row r="917">
          <cell r="B917">
            <v>2013</v>
          </cell>
          <cell r="D917">
            <v>3772</v>
          </cell>
          <cell r="E917" t="str">
            <v>RES</v>
          </cell>
          <cell r="I917" t="str">
            <v>Second Year</v>
          </cell>
        </row>
        <row r="918">
          <cell r="B918">
            <v>2013</v>
          </cell>
          <cell r="D918">
            <v>3772</v>
          </cell>
          <cell r="E918" t="str">
            <v>RES</v>
          </cell>
          <cell r="I918" t="str">
            <v>Second Year</v>
          </cell>
        </row>
        <row r="919">
          <cell r="B919">
            <v>2013</v>
          </cell>
          <cell r="D919">
            <v>5658</v>
          </cell>
          <cell r="E919" t="str">
            <v>RES</v>
          </cell>
          <cell r="I919" t="str">
            <v>Second Year</v>
          </cell>
        </row>
        <row r="920">
          <cell r="B920">
            <v>2013</v>
          </cell>
          <cell r="D920">
            <v>1886</v>
          </cell>
          <cell r="E920" t="str">
            <v>RES</v>
          </cell>
          <cell r="I920" t="str">
            <v>Second Year</v>
          </cell>
        </row>
        <row r="921">
          <cell r="B921">
            <v>2013</v>
          </cell>
          <cell r="D921">
            <v>1886</v>
          </cell>
          <cell r="E921" t="str">
            <v>RES</v>
          </cell>
          <cell r="I921" t="str">
            <v>Second Year</v>
          </cell>
        </row>
        <row r="922">
          <cell r="B922">
            <v>2013</v>
          </cell>
          <cell r="D922">
            <v>8801</v>
          </cell>
          <cell r="E922" t="str">
            <v>RES</v>
          </cell>
          <cell r="I922" t="str">
            <v>Second Year</v>
          </cell>
        </row>
        <row r="923">
          <cell r="B923">
            <v>2013</v>
          </cell>
          <cell r="D923">
            <v>24517.61</v>
          </cell>
          <cell r="E923" t="str">
            <v>RES</v>
          </cell>
          <cell r="I923" t="str">
            <v>Second Year</v>
          </cell>
        </row>
        <row r="924">
          <cell r="B924">
            <v>2013</v>
          </cell>
          <cell r="D924">
            <v>2426</v>
          </cell>
          <cell r="E924" t="str">
            <v>RES</v>
          </cell>
          <cell r="I924" t="str">
            <v>Second Year</v>
          </cell>
        </row>
        <row r="925">
          <cell r="B925">
            <v>2013</v>
          </cell>
          <cell r="D925">
            <v>1323</v>
          </cell>
          <cell r="E925" t="str">
            <v>RES</v>
          </cell>
          <cell r="I925" t="str">
            <v>Second Year</v>
          </cell>
        </row>
        <row r="926">
          <cell r="B926">
            <v>2013</v>
          </cell>
          <cell r="D926">
            <v>1323</v>
          </cell>
          <cell r="E926" t="str">
            <v>RES</v>
          </cell>
          <cell r="I926" t="str">
            <v>Second Year</v>
          </cell>
        </row>
        <row r="927">
          <cell r="B927">
            <v>2013</v>
          </cell>
          <cell r="D927">
            <v>1985</v>
          </cell>
          <cell r="E927" t="str">
            <v>RES</v>
          </cell>
          <cell r="I927" t="str">
            <v>Second Year</v>
          </cell>
        </row>
        <row r="928">
          <cell r="B928">
            <v>2013</v>
          </cell>
          <cell r="D928">
            <v>662</v>
          </cell>
          <cell r="E928" t="str">
            <v>RES</v>
          </cell>
          <cell r="I928" t="str">
            <v>Second Year</v>
          </cell>
        </row>
        <row r="929">
          <cell r="B929">
            <v>2013</v>
          </cell>
          <cell r="D929">
            <v>662</v>
          </cell>
          <cell r="E929" t="str">
            <v>RES</v>
          </cell>
          <cell r="I929" t="str">
            <v>Second Year</v>
          </cell>
        </row>
        <row r="930">
          <cell r="B930">
            <v>2013</v>
          </cell>
          <cell r="D930">
            <v>3087</v>
          </cell>
          <cell r="E930" t="str">
            <v>RES</v>
          </cell>
          <cell r="I930" t="str">
            <v>Second Year</v>
          </cell>
        </row>
        <row r="931">
          <cell r="B931">
            <v>2013</v>
          </cell>
          <cell r="D931">
            <v>8599.06</v>
          </cell>
          <cell r="E931" t="str">
            <v>RES</v>
          </cell>
          <cell r="I931" t="str">
            <v>Second Year</v>
          </cell>
        </row>
        <row r="932">
          <cell r="B932">
            <v>2013</v>
          </cell>
          <cell r="D932">
            <v>16826</v>
          </cell>
          <cell r="E932" t="str">
            <v>RES</v>
          </cell>
          <cell r="I932" t="str">
            <v>Second Year</v>
          </cell>
        </row>
        <row r="933">
          <cell r="B933">
            <v>2013</v>
          </cell>
          <cell r="D933">
            <v>1683</v>
          </cell>
          <cell r="E933" t="str">
            <v>RES</v>
          </cell>
          <cell r="I933" t="str">
            <v>Second Year</v>
          </cell>
        </row>
        <row r="934">
          <cell r="B934">
            <v>2013</v>
          </cell>
          <cell r="D934">
            <v>1683</v>
          </cell>
          <cell r="E934" t="str">
            <v>RES</v>
          </cell>
          <cell r="I934" t="str">
            <v>Second Year</v>
          </cell>
        </row>
        <row r="935">
          <cell r="B935">
            <v>2013</v>
          </cell>
          <cell r="D935">
            <v>1683</v>
          </cell>
          <cell r="E935" t="str">
            <v>RES</v>
          </cell>
          <cell r="I935" t="str">
            <v>Second Year</v>
          </cell>
        </row>
        <row r="936">
          <cell r="B936">
            <v>2013</v>
          </cell>
          <cell r="D936">
            <v>1683</v>
          </cell>
          <cell r="E936" t="str">
            <v>RES</v>
          </cell>
          <cell r="I936" t="str">
            <v>Second Year</v>
          </cell>
        </row>
        <row r="937">
          <cell r="B937">
            <v>2013</v>
          </cell>
          <cell r="D937">
            <v>1683</v>
          </cell>
          <cell r="E937" t="str">
            <v>RES</v>
          </cell>
          <cell r="I937" t="str">
            <v>Second Year</v>
          </cell>
        </row>
        <row r="938">
          <cell r="B938">
            <v>2013</v>
          </cell>
          <cell r="D938">
            <v>16825.169999999998</v>
          </cell>
          <cell r="E938" t="str">
            <v>RES</v>
          </cell>
          <cell r="I938" t="str">
            <v>Second Year</v>
          </cell>
        </row>
        <row r="939">
          <cell r="B939">
            <v>2013</v>
          </cell>
          <cell r="D939">
            <v>27665</v>
          </cell>
          <cell r="E939" t="str">
            <v>RES</v>
          </cell>
          <cell r="I939" t="str">
            <v>Second Year</v>
          </cell>
        </row>
        <row r="940">
          <cell r="B940">
            <v>2013</v>
          </cell>
          <cell r="D940">
            <v>2767</v>
          </cell>
          <cell r="E940" t="str">
            <v>RES</v>
          </cell>
          <cell r="I940" t="str">
            <v>Second Year</v>
          </cell>
        </row>
        <row r="941">
          <cell r="B941">
            <v>2013</v>
          </cell>
          <cell r="D941">
            <v>2767</v>
          </cell>
          <cell r="E941" t="str">
            <v>RES</v>
          </cell>
          <cell r="I941" t="str">
            <v>Second Year</v>
          </cell>
        </row>
        <row r="942">
          <cell r="B942">
            <v>2013</v>
          </cell>
          <cell r="D942">
            <v>2767</v>
          </cell>
          <cell r="E942" t="str">
            <v>RES</v>
          </cell>
          <cell r="I942" t="str">
            <v>Second Year</v>
          </cell>
        </row>
        <row r="943">
          <cell r="B943">
            <v>2013</v>
          </cell>
          <cell r="D943">
            <v>2767</v>
          </cell>
          <cell r="E943" t="str">
            <v>RES</v>
          </cell>
          <cell r="I943" t="str">
            <v>Second Year</v>
          </cell>
        </row>
        <row r="944">
          <cell r="B944">
            <v>2013</v>
          </cell>
          <cell r="D944">
            <v>2767</v>
          </cell>
          <cell r="E944" t="str">
            <v>RES</v>
          </cell>
          <cell r="I944" t="str">
            <v>Second Year</v>
          </cell>
        </row>
        <row r="945">
          <cell r="B945">
            <v>2013</v>
          </cell>
          <cell r="D945">
            <v>27663.46</v>
          </cell>
          <cell r="E945" t="str">
            <v>RES</v>
          </cell>
          <cell r="I945" t="str">
            <v>Second Year</v>
          </cell>
        </row>
        <row r="946">
          <cell r="B946">
            <v>2013</v>
          </cell>
          <cell r="D946">
            <v>18171</v>
          </cell>
          <cell r="E946" t="str">
            <v>RES</v>
          </cell>
          <cell r="I946" t="str">
            <v>Second Year</v>
          </cell>
        </row>
        <row r="947">
          <cell r="B947">
            <v>2013</v>
          </cell>
          <cell r="D947">
            <v>1817</v>
          </cell>
          <cell r="E947" t="str">
            <v>RES</v>
          </cell>
          <cell r="I947" t="str">
            <v>Second Year</v>
          </cell>
        </row>
        <row r="948">
          <cell r="B948">
            <v>2013</v>
          </cell>
          <cell r="D948">
            <v>1817</v>
          </cell>
          <cell r="E948" t="str">
            <v>RES</v>
          </cell>
          <cell r="I948" t="str">
            <v>Second Year</v>
          </cell>
        </row>
        <row r="949">
          <cell r="B949">
            <v>2013</v>
          </cell>
          <cell r="D949">
            <v>1817</v>
          </cell>
          <cell r="E949" t="str">
            <v>RES</v>
          </cell>
          <cell r="I949" t="str">
            <v>Second Year</v>
          </cell>
        </row>
        <row r="950">
          <cell r="B950">
            <v>2013</v>
          </cell>
          <cell r="D950">
            <v>1817</v>
          </cell>
          <cell r="E950" t="str">
            <v>RES</v>
          </cell>
          <cell r="I950" t="str">
            <v>Second Year</v>
          </cell>
        </row>
        <row r="951">
          <cell r="B951">
            <v>2013</v>
          </cell>
          <cell r="D951">
            <v>1817</v>
          </cell>
          <cell r="E951" t="str">
            <v>RES</v>
          </cell>
          <cell r="I951" t="str">
            <v>Second Year</v>
          </cell>
        </row>
        <row r="952">
          <cell r="B952">
            <v>2013</v>
          </cell>
          <cell r="D952">
            <v>18170.34</v>
          </cell>
          <cell r="E952" t="str">
            <v>RES</v>
          </cell>
          <cell r="I952" t="str">
            <v>Second Year</v>
          </cell>
        </row>
        <row r="953">
          <cell r="B953">
            <v>2013</v>
          </cell>
          <cell r="D953">
            <v>6374</v>
          </cell>
          <cell r="E953" t="str">
            <v>RES</v>
          </cell>
          <cell r="I953" t="str">
            <v>Second Year</v>
          </cell>
        </row>
        <row r="954">
          <cell r="B954">
            <v>2013</v>
          </cell>
          <cell r="D954">
            <v>637</v>
          </cell>
          <cell r="E954" t="str">
            <v>RES</v>
          </cell>
          <cell r="I954" t="str">
            <v>Second Year</v>
          </cell>
        </row>
        <row r="955">
          <cell r="B955">
            <v>2013</v>
          </cell>
          <cell r="D955">
            <v>637</v>
          </cell>
          <cell r="E955" t="str">
            <v>RES</v>
          </cell>
          <cell r="I955" t="str">
            <v>Second Year</v>
          </cell>
        </row>
        <row r="956">
          <cell r="B956">
            <v>2013</v>
          </cell>
          <cell r="D956">
            <v>637</v>
          </cell>
          <cell r="E956" t="str">
            <v>RES</v>
          </cell>
          <cell r="I956" t="str">
            <v>Second Year</v>
          </cell>
        </row>
        <row r="957">
          <cell r="B957">
            <v>2013</v>
          </cell>
          <cell r="D957">
            <v>637</v>
          </cell>
          <cell r="E957" t="str">
            <v>RES</v>
          </cell>
          <cell r="I957" t="str">
            <v>Second Year</v>
          </cell>
        </row>
        <row r="958">
          <cell r="B958">
            <v>2013</v>
          </cell>
          <cell r="D958">
            <v>637</v>
          </cell>
          <cell r="E958" t="str">
            <v>RES</v>
          </cell>
          <cell r="I958" t="str">
            <v>Second Year</v>
          </cell>
        </row>
        <row r="959">
          <cell r="B959">
            <v>2013</v>
          </cell>
          <cell r="D959">
            <v>6375.69</v>
          </cell>
          <cell r="E959" t="str">
            <v>RES</v>
          </cell>
          <cell r="I959" t="str">
            <v>Second Year</v>
          </cell>
        </row>
        <row r="960">
          <cell r="B960">
            <v>2013</v>
          </cell>
          <cell r="D960">
            <v>10827</v>
          </cell>
          <cell r="E960" t="str">
            <v>RES</v>
          </cell>
          <cell r="I960" t="str">
            <v>Second Year</v>
          </cell>
        </row>
        <row r="961">
          <cell r="B961">
            <v>2013</v>
          </cell>
          <cell r="D961">
            <v>3609</v>
          </cell>
          <cell r="E961" t="str">
            <v>RES</v>
          </cell>
          <cell r="I961" t="str">
            <v>Second Year</v>
          </cell>
        </row>
        <row r="962">
          <cell r="B962">
            <v>2013</v>
          </cell>
          <cell r="D962">
            <v>7218</v>
          </cell>
          <cell r="E962" t="str">
            <v>RES</v>
          </cell>
          <cell r="I962" t="str">
            <v>Second Year</v>
          </cell>
        </row>
        <row r="963">
          <cell r="B963">
            <v>2013</v>
          </cell>
          <cell r="D963">
            <v>2406</v>
          </cell>
          <cell r="E963" t="str">
            <v>RES</v>
          </cell>
          <cell r="I963" t="str">
            <v>Second Year</v>
          </cell>
        </row>
        <row r="964">
          <cell r="B964">
            <v>2013</v>
          </cell>
          <cell r="D964">
            <v>7218</v>
          </cell>
          <cell r="E964" t="str">
            <v>RES</v>
          </cell>
          <cell r="I964" t="str">
            <v>Second Year</v>
          </cell>
        </row>
        <row r="965">
          <cell r="B965">
            <v>2013</v>
          </cell>
          <cell r="D965">
            <v>15638</v>
          </cell>
          <cell r="E965" t="str">
            <v>RES</v>
          </cell>
          <cell r="I965" t="str">
            <v>Second Year</v>
          </cell>
        </row>
        <row r="966">
          <cell r="B966">
            <v>2013</v>
          </cell>
          <cell r="D966">
            <v>73379.42</v>
          </cell>
          <cell r="E966" t="str">
            <v>RES</v>
          </cell>
          <cell r="I966" t="str">
            <v>Second Year</v>
          </cell>
        </row>
        <row r="967">
          <cell r="B967">
            <v>2013</v>
          </cell>
          <cell r="D967">
            <v>17801</v>
          </cell>
          <cell r="E967" t="str">
            <v>RES</v>
          </cell>
          <cell r="I967" t="str">
            <v>Second Year</v>
          </cell>
        </row>
        <row r="968">
          <cell r="B968">
            <v>2013</v>
          </cell>
          <cell r="D968">
            <v>5934</v>
          </cell>
          <cell r="E968" t="str">
            <v>RES</v>
          </cell>
          <cell r="I968" t="str">
            <v>Second Year</v>
          </cell>
        </row>
        <row r="969">
          <cell r="B969">
            <v>2013</v>
          </cell>
          <cell r="D969">
            <v>11867</v>
          </cell>
          <cell r="E969" t="str">
            <v>RES</v>
          </cell>
          <cell r="I969" t="str">
            <v>Second Year</v>
          </cell>
        </row>
        <row r="970">
          <cell r="B970">
            <v>2013</v>
          </cell>
          <cell r="D970">
            <v>3956</v>
          </cell>
          <cell r="E970" t="str">
            <v>RES</v>
          </cell>
          <cell r="I970" t="str">
            <v>Second Year</v>
          </cell>
        </row>
        <row r="971">
          <cell r="B971">
            <v>2013</v>
          </cell>
          <cell r="D971">
            <v>11867</v>
          </cell>
          <cell r="E971" t="str">
            <v>RES</v>
          </cell>
          <cell r="I971" t="str">
            <v>Second Year</v>
          </cell>
        </row>
        <row r="972">
          <cell r="B972">
            <v>2013</v>
          </cell>
          <cell r="D972">
            <v>25712</v>
          </cell>
          <cell r="E972" t="str">
            <v>RES</v>
          </cell>
          <cell r="I972" t="str">
            <v>Second Year</v>
          </cell>
        </row>
        <row r="973">
          <cell r="B973">
            <v>2013</v>
          </cell>
          <cell r="D973">
            <v>120647.76</v>
          </cell>
          <cell r="E973" t="str">
            <v>RES</v>
          </cell>
          <cell r="I973" t="str">
            <v>Second Year</v>
          </cell>
        </row>
        <row r="974">
          <cell r="B974">
            <v>2013</v>
          </cell>
          <cell r="D974">
            <v>11691</v>
          </cell>
          <cell r="E974" t="str">
            <v>RES</v>
          </cell>
          <cell r="I974" t="str">
            <v>Second Year</v>
          </cell>
        </row>
        <row r="975">
          <cell r="B975">
            <v>2013</v>
          </cell>
          <cell r="D975">
            <v>3897</v>
          </cell>
          <cell r="E975" t="str">
            <v>RES</v>
          </cell>
          <cell r="I975" t="str">
            <v>Second Year</v>
          </cell>
        </row>
        <row r="976">
          <cell r="B976">
            <v>2013</v>
          </cell>
          <cell r="D976">
            <v>7794</v>
          </cell>
          <cell r="E976" t="str">
            <v>RES</v>
          </cell>
          <cell r="I976" t="str">
            <v>Second Year</v>
          </cell>
        </row>
        <row r="977">
          <cell r="B977">
            <v>2013</v>
          </cell>
          <cell r="D977">
            <v>2598</v>
          </cell>
          <cell r="E977" t="str">
            <v>RES</v>
          </cell>
          <cell r="I977" t="str">
            <v>Second Year</v>
          </cell>
        </row>
        <row r="978">
          <cell r="B978">
            <v>2013</v>
          </cell>
          <cell r="D978">
            <v>7794</v>
          </cell>
          <cell r="E978" t="str">
            <v>RES</v>
          </cell>
          <cell r="I978" t="str">
            <v>Second Year</v>
          </cell>
        </row>
        <row r="979">
          <cell r="B979">
            <v>2013</v>
          </cell>
          <cell r="D979">
            <v>16888</v>
          </cell>
          <cell r="E979" t="str">
            <v>RES</v>
          </cell>
          <cell r="I979" t="str">
            <v>Second Year</v>
          </cell>
        </row>
        <row r="980">
          <cell r="B980">
            <v>2013</v>
          </cell>
          <cell r="D980">
            <v>79242.399999999994</v>
          </cell>
          <cell r="E980" t="str">
            <v>RES</v>
          </cell>
          <cell r="I980" t="str">
            <v>Second Year</v>
          </cell>
        </row>
        <row r="981">
          <cell r="B981">
            <v>2013</v>
          </cell>
          <cell r="D981">
            <v>4101</v>
          </cell>
          <cell r="E981" t="str">
            <v>RES</v>
          </cell>
          <cell r="I981" t="str">
            <v>Second Year</v>
          </cell>
        </row>
        <row r="982">
          <cell r="B982">
            <v>2013</v>
          </cell>
          <cell r="D982">
            <v>1367</v>
          </cell>
          <cell r="E982" t="str">
            <v>RES</v>
          </cell>
          <cell r="I982" t="str">
            <v>Second Year</v>
          </cell>
        </row>
        <row r="983">
          <cell r="B983">
            <v>2013</v>
          </cell>
          <cell r="D983">
            <v>2734</v>
          </cell>
          <cell r="E983" t="str">
            <v>RES</v>
          </cell>
          <cell r="I983" t="str">
            <v>Second Year</v>
          </cell>
        </row>
        <row r="984">
          <cell r="B984">
            <v>2013</v>
          </cell>
          <cell r="D984">
            <v>911</v>
          </cell>
          <cell r="E984" t="str">
            <v>RES</v>
          </cell>
          <cell r="I984" t="str">
            <v>Second Year</v>
          </cell>
        </row>
        <row r="985">
          <cell r="B985">
            <v>2013</v>
          </cell>
          <cell r="D985">
            <v>2734</v>
          </cell>
          <cell r="E985" t="str">
            <v>RES</v>
          </cell>
          <cell r="I985" t="str">
            <v>Second Year</v>
          </cell>
        </row>
        <row r="986">
          <cell r="B986">
            <v>2013</v>
          </cell>
          <cell r="D986">
            <v>5924</v>
          </cell>
          <cell r="E986" t="str">
            <v>RES</v>
          </cell>
          <cell r="I986" t="str">
            <v>Second Year</v>
          </cell>
        </row>
        <row r="987">
          <cell r="B987">
            <v>2013</v>
          </cell>
          <cell r="D987">
            <v>27796.99</v>
          </cell>
          <cell r="E987" t="str">
            <v>RES</v>
          </cell>
          <cell r="I987" t="str">
            <v>Second Year</v>
          </cell>
        </row>
        <row r="988">
          <cell r="B988">
            <v>2013</v>
          </cell>
          <cell r="D988">
            <v>7560</v>
          </cell>
          <cell r="E988" t="str">
            <v>RES</v>
          </cell>
          <cell r="I988" t="str">
            <v>Second Year</v>
          </cell>
        </row>
        <row r="989">
          <cell r="B989">
            <v>2013</v>
          </cell>
          <cell r="D989">
            <v>7560</v>
          </cell>
          <cell r="E989" t="str">
            <v>RES</v>
          </cell>
          <cell r="I989" t="str">
            <v>Second Year</v>
          </cell>
        </row>
        <row r="990">
          <cell r="B990">
            <v>2013</v>
          </cell>
          <cell r="D990">
            <v>12959</v>
          </cell>
          <cell r="E990" t="str">
            <v>RES</v>
          </cell>
          <cell r="I990" t="str">
            <v>Second Year</v>
          </cell>
        </row>
        <row r="991">
          <cell r="B991">
            <v>2013</v>
          </cell>
          <cell r="D991">
            <v>7560</v>
          </cell>
          <cell r="E991" t="str">
            <v>RES</v>
          </cell>
          <cell r="I991" t="str">
            <v>Second Year</v>
          </cell>
        </row>
        <row r="992">
          <cell r="B992">
            <v>2013</v>
          </cell>
          <cell r="D992">
            <v>14039</v>
          </cell>
          <cell r="E992" t="str">
            <v>RES</v>
          </cell>
          <cell r="I992" t="str">
            <v>Second Year</v>
          </cell>
        </row>
        <row r="993">
          <cell r="B993">
            <v>2013</v>
          </cell>
          <cell r="D993">
            <v>22679</v>
          </cell>
          <cell r="E993" t="str">
            <v>RES</v>
          </cell>
          <cell r="I993" t="str">
            <v>Second Year</v>
          </cell>
        </row>
        <row r="994">
          <cell r="B994">
            <v>2013</v>
          </cell>
          <cell r="D994">
            <v>35635.89</v>
          </cell>
          <cell r="E994" t="str">
            <v>RES</v>
          </cell>
          <cell r="I994" t="str">
            <v>Second Year</v>
          </cell>
        </row>
        <row r="995">
          <cell r="B995">
            <v>2013</v>
          </cell>
          <cell r="D995">
            <v>12429</v>
          </cell>
          <cell r="E995" t="str">
            <v>RES</v>
          </cell>
          <cell r="I995" t="str">
            <v>Second Year</v>
          </cell>
        </row>
        <row r="996">
          <cell r="B996">
            <v>2013</v>
          </cell>
          <cell r="D996">
            <v>12429</v>
          </cell>
          <cell r="E996" t="str">
            <v>RES</v>
          </cell>
          <cell r="I996" t="str">
            <v>Second Year</v>
          </cell>
        </row>
        <row r="997">
          <cell r="B997">
            <v>2013</v>
          </cell>
          <cell r="D997">
            <v>21307</v>
          </cell>
          <cell r="E997" t="str">
            <v>RES</v>
          </cell>
          <cell r="I997" t="str">
            <v>Second Year</v>
          </cell>
        </row>
        <row r="998">
          <cell r="B998">
            <v>2013</v>
          </cell>
          <cell r="D998">
            <v>12429</v>
          </cell>
          <cell r="E998" t="str">
            <v>RES</v>
          </cell>
          <cell r="I998" t="str">
            <v>Second Year</v>
          </cell>
        </row>
        <row r="999">
          <cell r="B999">
            <v>2013</v>
          </cell>
          <cell r="D999">
            <v>23082</v>
          </cell>
          <cell r="E999" t="str">
            <v>RES</v>
          </cell>
          <cell r="I999" t="str">
            <v>Second Year</v>
          </cell>
        </row>
        <row r="1000">
          <cell r="B1000">
            <v>2013</v>
          </cell>
          <cell r="D1000">
            <v>37287</v>
          </cell>
          <cell r="E1000" t="str">
            <v>RES</v>
          </cell>
          <cell r="I1000" t="str">
            <v>Second Year</v>
          </cell>
        </row>
        <row r="1001">
          <cell r="B1001">
            <v>2013</v>
          </cell>
          <cell r="D1001">
            <v>58594.43</v>
          </cell>
          <cell r="E1001" t="str">
            <v>RES</v>
          </cell>
          <cell r="I1001" t="str">
            <v>Second Year</v>
          </cell>
        </row>
        <row r="1002">
          <cell r="B1002">
            <v>2013</v>
          </cell>
          <cell r="D1002">
            <v>8163</v>
          </cell>
          <cell r="E1002" t="str">
            <v>RES</v>
          </cell>
          <cell r="I1002" t="str">
            <v>Second Year</v>
          </cell>
        </row>
        <row r="1003">
          <cell r="B1003">
            <v>2013</v>
          </cell>
          <cell r="D1003">
            <v>8163</v>
          </cell>
          <cell r="E1003" t="str">
            <v>RES</v>
          </cell>
          <cell r="I1003" t="str">
            <v>Second Year</v>
          </cell>
        </row>
        <row r="1004">
          <cell r="B1004">
            <v>2013</v>
          </cell>
          <cell r="D1004">
            <v>13994</v>
          </cell>
          <cell r="E1004" t="str">
            <v>RES</v>
          </cell>
          <cell r="I1004" t="str">
            <v>Second Year</v>
          </cell>
        </row>
        <row r="1005">
          <cell r="B1005">
            <v>2013</v>
          </cell>
          <cell r="D1005">
            <v>8163</v>
          </cell>
          <cell r="E1005" t="str">
            <v>RES</v>
          </cell>
          <cell r="I1005" t="str">
            <v>Second Year</v>
          </cell>
        </row>
        <row r="1006">
          <cell r="B1006">
            <v>2013</v>
          </cell>
          <cell r="D1006">
            <v>15160</v>
          </cell>
          <cell r="E1006" t="str">
            <v>RES</v>
          </cell>
          <cell r="I1006" t="str">
            <v>Second Year</v>
          </cell>
        </row>
        <row r="1007">
          <cell r="B1007">
            <v>2013</v>
          </cell>
          <cell r="D1007">
            <v>24490</v>
          </cell>
          <cell r="E1007" t="str">
            <v>RES</v>
          </cell>
          <cell r="I1007" t="str">
            <v>Second Year</v>
          </cell>
        </row>
        <row r="1008">
          <cell r="B1008">
            <v>2013</v>
          </cell>
          <cell r="D1008">
            <v>38486.160000000003</v>
          </cell>
          <cell r="E1008" t="str">
            <v>RES</v>
          </cell>
          <cell r="I1008" t="str">
            <v>Second Year</v>
          </cell>
        </row>
        <row r="1009">
          <cell r="B1009">
            <v>2013</v>
          </cell>
          <cell r="D1009">
            <v>2864</v>
          </cell>
          <cell r="E1009" t="str">
            <v>RES</v>
          </cell>
          <cell r="I1009" t="str">
            <v>Second Year</v>
          </cell>
        </row>
        <row r="1010">
          <cell r="B1010">
            <v>2013</v>
          </cell>
          <cell r="D1010">
            <v>2864</v>
          </cell>
          <cell r="E1010" t="str">
            <v>RES</v>
          </cell>
          <cell r="I1010" t="str">
            <v>Second Year</v>
          </cell>
        </row>
        <row r="1011">
          <cell r="B1011">
            <v>2013</v>
          </cell>
          <cell r="D1011">
            <v>4909</v>
          </cell>
          <cell r="E1011" t="str">
            <v>RES</v>
          </cell>
          <cell r="I1011" t="str">
            <v>Second Year</v>
          </cell>
        </row>
        <row r="1012">
          <cell r="B1012">
            <v>2013</v>
          </cell>
          <cell r="D1012">
            <v>2864</v>
          </cell>
          <cell r="E1012" t="str">
            <v>RES</v>
          </cell>
          <cell r="I1012" t="str">
            <v>Second Year</v>
          </cell>
        </row>
        <row r="1013">
          <cell r="B1013">
            <v>2013</v>
          </cell>
          <cell r="D1013">
            <v>5318</v>
          </cell>
          <cell r="E1013" t="str">
            <v>RES</v>
          </cell>
          <cell r="I1013" t="str">
            <v>Second Year</v>
          </cell>
        </row>
        <row r="1014">
          <cell r="B1014">
            <v>2013</v>
          </cell>
          <cell r="D1014">
            <v>8591</v>
          </cell>
          <cell r="E1014" t="str">
            <v>RES</v>
          </cell>
          <cell r="I1014" t="str">
            <v>Second Year</v>
          </cell>
        </row>
        <row r="1015">
          <cell r="B1015">
            <v>2013</v>
          </cell>
          <cell r="D1015">
            <v>13497.78</v>
          </cell>
          <cell r="E1015" t="str">
            <v>RES</v>
          </cell>
          <cell r="I1015" t="str">
            <v>Second Year</v>
          </cell>
        </row>
        <row r="1016">
          <cell r="B1016">
            <v>2013</v>
          </cell>
          <cell r="D1016">
            <v>2163</v>
          </cell>
          <cell r="E1016" t="str">
            <v>RES</v>
          </cell>
          <cell r="I1016" t="str">
            <v>Second Year</v>
          </cell>
        </row>
        <row r="1017">
          <cell r="B1017">
            <v>2013</v>
          </cell>
          <cell r="D1017">
            <v>5407</v>
          </cell>
          <cell r="E1017" t="str">
            <v>RES</v>
          </cell>
          <cell r="I1017" t="str">
            <v>Second Year</v>
          </cell>
        </row>
        <row r="1018">
          <cell r="B1018">
            <v>2013</v>
          </cell>
          <cell r="D1018">
            <v>2163</v>
          </cell>
          <cell r="E1018" t="str">
            <v>RES</v>
          </cell>
          <cell r="I1018" t="str">
            <v>Second Year</v>
          </cell>
        </row>
        <row r="1019">
          <cell r="B1019">
            <v>2013</v>
          </cell>
          <cell r="D1019">
            <v>2163</v>
          </cell>
          <cell r="E1019" t="str">
            <v>RES</v>
          </cell>
          <cell r="I1019" t="str">
            <v>Second Year</v>
          </cell>
        </row>
        <row r="1020">
          <cell r="B1020">
            <v>2013</v>
          </cell>
          <cell r="D1020">
            <v>2163</v>
          </cell>
          <cell r="E1020" t="str">
            <v>RES</v>
          </cell>
          <cell r="I1020" t="str">
            <v>Second Year</v>
          </cell>
        </row>
        <row r="1021">
          <cell r="B1021">
            <v>2013</v>
          </cell>
          <cell r="D1021">
            <v>3244</v>
          </cell>
          <cell r="E1021" t="str">
            <v>RES</v>
          </cell>
          <cell r="I1021" t="str">
            <v>Second Year</v>
          </cell>
        </row>
        <row r="1022">
          <cell r="B1022">
            <v>2013</v>
          </cell>
          <cell r="D1022">
            <v>2163</v>
          </cell>
          <cell r="E1022" t="str">
            <v>RES</v>
          </cell>
          <cell r="I1022" t="str">
            <v>Second Year</v>
          </cell>
        </row>
        <row r="1023">
          <cell r="B1023">
            <v>2013</v>
          </cell>
          <cell r="D1023">
            <v>6488</v>
          </cell>
          <cell r="E1023" t="str">
            <v>RES</v>
          </cell>
          <cell r="I1023" t="str">
            <v>Second Year</v>
          </cell>
        </row>
        <row r="1024">
          <cell r="B1024">
            <v>2013</v>
          </cell>
          <cell r="D1024">
            <v>82180.7</v>
          </cell>
          <cell r="E1024" t="str">
            <v>RES</v>
          </cell>
          <cell r="I1024" t="str">
            <v>Second Year</v>
          </cell>
        </row>
        <row r="1025">
          <cell r="B1025">
            <v>2013</v>
          </cell>
          <cell r="D1025">
            <v>3556</v>
          </cell>
          <cell r="E1025" t="str">
            <v>RES</v>
          </cell>
          <cell r="I1025" t="str">
            <v>Second Year</v>
          </cell>
        </row>
        <row r="1026">
          <cell r="B1026">
            <v>2013</v>
          </cell>
          <cell r="D1026">
            <v>8890</v>
          </cell>
          <cell r="E1026" t="str">
            <v>RES</v>
          </cell>
          <cell r="I1026" t="str">
            <v>Second Year</v>
          </cell>
        </row>
        <row r="1027">
          <cell r="B1027">
            <v>2013</v>
          </cell>
          <cell r="D1027">
            <v>3556</v>
          </cell>
          <cell r="E1027" t="str">
            <v>RES</v>
          </cell>
          <cell r="I1027" t="str">
            <v>Second Year</v>
          </cell>
        </row>
        <row r="1028">
          <cell r="B1028">
            <v>2013</v>
          </cell>
          <cell r="D1028">
            <v>3556</v>
          </cell>
          <cell r="E1028" t="str">
            <v>RES</v>
          </cell>
          <cell r="I1028" t="str">
            <v>Second Year</v>
          </cell>
        </row>
        <row r="1029">
          <cell r="B1029">
            <v>2013</v>
          </cell>
          <cell r="D1029">
            <v>3556</v>
          </cell>
          <cell r="E1029" t="str">
            <v>RES</v>
          </cell>
          <cell r="I1029" t="str">
            <v>Second Year</v>
          </cell>
        </row>
        <row r="1030">
          <cell r="B1030">
            <v>2013</v>
          </cell>
          <cell r="D1030">
            <v>5334</v>
          </cell>
          <cell r="E1030" t="str">
            <v>RES</v>
          </cell>
          <cell r="I1030" t="str">
            <v>Second Year</v>
          </cell>
        </row>
        <row r="1031">
          <cell r="B1031">
            <v>2013</v>
          </cell>
          <cell r="D1031">
            <v>3556</v>
          </cell>
          <cell r="E1031" t="str">
            <v>RES</v>
          </cell>
          <cell r="I1031" t="str">
            <v>Second Year</v>
          </cell>
        </row>
        <row r="1032">
          <cell r="B1032">
            <v>2013</v>
          </cell>
          <cell r="D1032">
            <v>10667</v>
          </cell>
          <cell r="E1032" t="str">
            <v>RES</v>
          </cell>
          <cell r="I1032" t="str">
            <v>Second Year</v>
          </cell>
        </row>
        <row r="1033">
          <cell r="B1033">
            <v>2013</v>
          </cell>
          <cell r="D1033">
            <v>135119.6</v>
          </cell>
          <cell r="E1033" t="str">
            <v>RES</v>
          </cell>
          <cell r="I1033" t="str">
            <v>Second Year</v>
          </cell>
        </row>
        <row r="1034">
          <cell r="B1034">
            <v>2013</v>
          </cell>
          <cell r="D1034">
            <v>2335</v>
          </cell>
          <cell r="E1034" t="str">
            <v>RES</v>
          </cell>
          <cell r="I1034" t="str">
            <v>Second Year</v>
          </cell>
        </row>
        <row r="1035">
          <cell r="B1035">
            <v>2013</v>
          </cell>
          <cell r="D1035">
            <v>5839</v>
          </cell>
          <cell r="E1035" t="str">
            <v>RES</v>
          </cell>
          <cell r="I1035" t="str">
            <v>Second Year</v>
          </cell>
        </row>
        <row r="1036">
          <cell r="B1036">
            <v>2013</v>
          </cell>
          <cell r="D1036">
            <v>2335</v>
          </cell>
          <cell r="E1036" t="str">
            <v>RES</v>
          </cell>
          <cell r="I1036" t="str">
            <v>Second Year</v>
          </cell>
        </row>
        <row r="1037">
          <cell r="B1037">
            <v>2013</v>
          </cell>
          <cell r="D1037">
            <v>2335</v>
          </cell>
          <cell r="E1037" t="str">
            <v>RES</v>
          </cell>
          <cell r="I1037" t="str">
            <v>Second Year</v>
          </cell>
        </row>
        <row r="1038">
          <cell r="B1038">
            <v>2013</v>
          </cell>
          <cell r="D1038">
            <v>2335</v>
          </cell>
          <cell r="E1038" t="str">
            <v>RES</v>
          </cell>
          <cell r="I1038" t="str">
            <v>Second Year</v>
          </cell>
        </row>
        <row r="1039">
          <cell r="B1039">
            <v>2013</v>
          </cell>
          <cell r="D1039">
            <v>3503</v>
          </cell>
          <cell r="E1039" t="str">
            <v>RES</v>
          </cell>
          <cell r="I1039" t="str">
            <v>Second Year</v>
          </cell>
        </row>
        <row r="1040">
          <cell r="B1040">
            <v>2013</v>
          </cell>
          <cell r="D1040">
            <v>2335</v>
          </cell>
          <cell r="E1040" t="str">
            <v>RES</v>
          </cell>
          <cell r="I1040" t="str">
            <v>Second Year</v>
          </cell>
        </row>
        <row r="1041">
          <cell r="B1041">
            <v>2013</v>
          </cell>
          <cell r="D1041">
            <v>7006</v>
          </cell>
          <cell r="E1041" t="str">
            <v>RES</v>
          </cell>
          <cell r="I1041" t="str">
            <v>Second Year</v>
          </cell>
        </row>
        <row r="1042">
          <cell r="B1042">
            <v>2013</v>
          </cell>
          <cell r="D1042">
            <v>88749.3</v>
          </cell>
          <cell r="E1042" t="str">
            <v>RES</v>
          </cell>
          <cell r="I1042" t="str">
            <v>Second Year</v>
          </cell>
        </row>
        <row r="1043">
          <cell r="B1043">
            <v>2013</v>
          </cell>
          <cell r="D1043">
            <v>819</v>
          </cell>
          <cell r="E1043" t="str">
            <v>RES</v>
          </cell>
          <cell r="I1043" t="str">
            <v>Second Year</v>
          </cell>
        </row>
        <row r="1044">
          <cell r="B1044">
            <v>2013</v>
          </cell>
          <cell r="D1044">
            <v>2048</v>
          </cell>
          <cell r="E1044" t="str">
            <v>RES</v>
          </cell>
          <cell r="I1044" t="str">
            <v>Second Year</v>
          </cell>
        </row>
        <row r="1045">
          <cell r="B1045">
            <v>2013</v>
          </cell>
          <cell r="D1045">
            <v>819</v>
          </cell>
          <cell r="E1045" t="str">
            <v>RES</v>
          </cell>
          <cell r="I1045" t="str">
            <v>Second Year</v>
          </cell>
        </row>
        <row r="1046">
          <cell r="B1046">
            <v>2013</v>
          </cell>
          <cell r="D1046">
            <v>819</v>
          </cell>
          <cell r="E1046" t="str">
            <v>RES</v>
          </cell>
          <cell r="I1046" t="str">
            <v>Second Year</v>
          </cell>
        </row>
        <row r="1047">
          <cell r="B1047">
            <v>2013</v>
          </cell>
          <cell r="D1047">
            <v>819</v>
          </cell>
          <cell r="E1047" t="str">
            <v>RES</v>
          </cell>
          <cell r="I1047" t="str">
            <v>Second Year</v>
          </cell>
        </row>
        <row r="1048">
          <cell r="B1048">
            <v>2013</v>
          </cell>
          <cell r="D1048">
            <v>1229</v>
          </cell>
          <cell r="E1048" t="str">
            <v>RES</v>
          </cell>
          <cell r="I1048" t="str">
            <v>Second Year</v>
          </cell>
        </row>
        <row r="1049">
          <cell r="B1049">
            <v>2013</v>
          </cell>
          <cell r="D1049">
            <v>819</v>
          </cell>
          <cell r="E1049" t="str">
            <v>RES</v>
          </cell>
          <cell r="I1049" t="str">
            <v>Second Year</v>
          </cell>
        </row>
        <row r="1050">
          <cell r="B1050">
            <v>2013</v>
          </cell>
          <cell r="D1050">
            <v>2458</v>
          </cell>
          <cell r="E1050" t="str">
            <v>RES</v>
          </cell>
          <cell r="I1050" t="str">
            <v>Second Year</v>
          </cell>
        </row>
        <row r="1051">
          <cell r="B1051">
            <v>2013</v>
          </cell>
          <cell r="D1051">
            <v>31131.5</v>
          </cell>
          <cell r="E1051" t="str">
            <v>RES</v>
          </cell>
          <cell r="I1051" t="str">
            <v>Second Year</v>
          </cell>
        </row>
        <row r="1052">
          <cell r="B1052">
            <v>2013</v>
          </cell>
          <cell r="D1052">
            <v>14326</v>
          </cell>
          <cell r="E1052" t="str">
            <v>RES</v>
          </cell>
          <cell r="I1052" t="str">
            <v>Second Year</v>
          </cell>
        </row>
        <row r="1053">
          <cell r="B1053">
            <v>2013</v>
          </cell>
          <cell r="D1053">
            <v>14326</v>
          </cell>
          <cell r="E1053" t="str">
            <v>RES</v>
          </cell>
          <cell r="I1053" t="str">
            <v>Second Year</v>
          </cell>
        </row>
        <row r="1054">
          <cell r="B1054">
            <v>2013</v>
          </cell>
          <cell r="D1054">
            <v>23280</v>
          </cell>
          <cell r="E1054" t="str">
            <v>RES</v>
          </cell>
          <cell r="I1054" t="str">
            <v>Second Year</v>
          </cell>
        </row>
        <row r="1055">
          <cell r="B1055">
            <v>2013</v>
          </cell>
          <cell r="D1055">
            <v>24176</v>
          </cell>
          <cell r="E1055" t="str">
            <v>RES</v>
          </cell>
          <cell r="I1055" t="str">
            <v>Second Year</v>
          </cell>
        </row>
        <row r="1056">
          <cell r="B1056">
            <v>2013</v>
          </cell>
          <cell r="D1056">
            <v>1791</v>
          </cell>
          <cell r="E1056" t="str">
            <v>RES</v>
          </cell>
          <cell r="I1056" t="str">
            <v>Second Year</v>
          </cell>
        </row>
        <row r="1057">
          <cell r="B1057">
            <v>2013</v>
          </cell>
          <cell r="D1057">
            <v>895</v>
          </cell>
          <cell r="E1057" t="str">
            <v>RES</v>
          </cell>
          <cell r="I1057" t="str">
            <v>Second Year</v>
          </cell>
        </row>
        <row r="1058">
          <cell r="B1058">
            <v>2013</v>
          </cell>
          <cell r="D1058">
            <v>10745.08</v>
          </cell>
          <cell r="E1058" t="str">
            <v>RES</v>
          </cell>
          <cell r="I1058" t="str">
            <v>Second Year</v>
          </cell>
        </row>
        <row r="1059">
          <cell r="B1059">
            <v>2013</v>
          </cell>
          <cell r="D1059">
            <v>23555</v>
          </cell>
          <cell r="E1059" t="str">
            <v>RES</v>
          </cell>
          <cell r="I1059" t="str">
            <v>Second Year</v>
          </cell>
        </row>
        <row r="1060">
          <cell r="B1060">
            <v>2013</v>
          </cell>
          <cell r="D1060">
            <v>23555</v>
          </cell>
          <cell r="E1060" t="str">
            <v>RES</v>
          </cell>
          <cell r="I1060" t="str">
            <v>Second Year</v>
          </cell>
        </row>
        <row r="1061">
          <cell r="B1061">
            <v>2013</v>
          </cell>
          <cell r="D1061">
            <v>38276</v>
          </cell>
          <cell r="E1061" t="str">
            <v>RES</v>
          </cell>
          <cell r="I1061" t="str">
            <v>Second Year</v>
          </cell>
        </row>
        <row r="1062">
          <cell r="B1062">
            <v>2013</v>
          </cell>
          <cell r="D1062">
            <v>39748</v>
          </cell>
          <cell r="E1062" t="str">
            <v>RES</v>
          </cell>
          <cell r="I1062" t="str">
            <v>Second Year</v>
          </cell>
        </row>
        <row r="1063">
          <cell r="B1063">
            <v>2013</v>
          </cell>
          <cell r="D1063">
            <v>2944</v>
          </cell>
          <cell r="E1063" t="str">
            <v>RES</v>
          </cell>
          <cell r="I1063" t="str">
            <v>Second Year</v>
          </cell>
        </row>
        <row r="1064">
          <cell r="B1064">
            <v>2013</v>
          </cell>
          <cell r="D1064">
            <v>1472</v>
          </cell>
          <cell r="E1064" t="str">
            <v>RES</v>
          </cell>
          <cell r="I1064" t="str">
            <v>Second Year</v>
          </cell>
        </row>
        <row r="1065">
          <cell r="B1065">
            <v>2013</v>
          </cell>
          <cell r="D1065">
            <v>17666.439999999999</v>
          </cell>
          <cell r="E1065" t="str">
            <v>RES</v>
          </cell>
          <cell r="I1065" t="str">
            <v>Second Year</v>
          </cell>
        </row>
        <row r="1066">
          <cell r="B1066">
            <v>2013</v>
          </cell>
          <cell r="D1066">
            <v>15471</v>
          </cell>
          <cell r="E1066" t="str">
            <v>RES</v>
          </cell>
          <cell r="I1066" t="str">
            <v>Second Year</v>
          </cell>
        </row>
        <row r="1067">
          <cell r="B1067">
            <v>2013</v>
          </cell>
          <cell r="D1067">
            <v>15471</v>
          </cell>
          <cell r="E1067" t="str">
            <v>RES</v>
          </cell>
          <cell r="I1067" t="str">
            <v>Second Year</v>
          </cell>
        </row>
        <row r="1068">
          <cell r="B1068">
            <v>2013</v>
          </cell>
          <cell r="D1068">
            <v>25140</v>
          </cell>
          <cell r="E1068" t="str">
            <v>RES</v>
          </cell>
          <cell r="I1068" t="str">
            <v>Second Year</v>
          </cell>
        </row>
        <row r="1069">
          <cell r="B1069">
            <v>2013</v>
          </cell>
          <cell r="D1069">
            <v>26107</v>
          </cell>
          <cell r="E1069" t="str">
            <v>RES</v>
          </cell>
          <cell r="I1069" t="str">
            <v>Second Year</v>
          </cell>
        </row>
        <row r="1070">
          <cell r="B1070">
            <v>2013</v>
          </cell>
          <cell r="D1070">
            <v>1934</v>
          </cell>
          <cell r="E1070" t="str">
            <v>RES</v>
          </cell>
          <cell r="I1070" t="str">
            <v>Second Year</v>
          </cell>
        </row>
        <row r="1071">
          <cell r="B1071">
            <v>2013</v>
          </cell>
          <cell r="D1071">
            <v>967</v>
          </cell>
          <cell r="E1071" t="str">
            <v>RES</v>
          </cell>
          <cell r="I1071" t="str">
            <v>Second Year</v>
          </cell>
        </row>
        <row r="1072">
          <cell r="B1072">
            <v>2013</v>
          </cell>
          <cell r="D1072">
            <v>11601.29</v>
          </cell>
          <cell r="E1072" t="str">
            <v>RES</v>
          </cell>
          <cell r="I1072" t="str">
            <v>Second Year</v>
          </cell>
        </row>
        <row r="1073">
          <cell r="B1073">
            <v>2013</v>
          </cell>
          <cell r="D1073">
            <v>5427</v>
          </cell>
          <cell r="E1073" t="str">
            <v>RES</v>
          </cell>
          <cell r="I1073" t="str">
            <v>Second Year</v>
          </cell>
        </row>
        <row r="1074">
          <cell r="B1074">
            <v>2013</v>
          </cell>
          <cell r="D1074">
            <v>5427</v>
          </cell>
          <cell r="E1074" t="str">
            <v>RES</v>
          </cell>
          <cell r="I1074" t="str">
            <v>Second Year</v>
          </cell>
        </row>
        <row r="1075">
          <cell r="B1075">
            <v>2013</v>
          </cell>
          <cell r="D1075">
            <v>8819</v>
          </cell>
          <cell r="E1075" t="str">
            <v>RES</v>
          </cell>
          <cell r="I1075" t="str">
            <v>Second Year</v>
          </cell>
        </row>
        <row r="1076">
          <cell r="B1076">
            <v>2013</v>
          </cell>
          <cell r="D1076">
            <v>9158</v>
          </cell>
          <cell r="E1076" t="str">
            <v>RES</v>
          </cell>
          <cell r="I1076" t="str">
            <v>Second Year</v>
          </cell>
        </row>
        <row r="1077">
          <cell r="B1077">
            <v>2013</v>
          </cell>
          <cell r="D1077">
            <v>678</v>
          </cell>
          <cell r="E1077" t="str">
            <v>RES</v>
          </cell>
          <cell r="I1077" t="str">
            <v>Second Year</v>
          </cell>
        </row>
        <row r="1078">
          <cell r="B1078">
            <v>2013</v>
          </cell>
          <cell r="D1078">
            <v>339</v>
          </cell>
          <cell r="E1078" t="str">
            <v>RES</v>
          </cell>
          <cell r="I1078" t="str">
            <v>Second Year</v>
          </cell>
        </row>
        <row r="1079">
          <cell r="B1079">
            <v>2013</v>
          </cell>
          <cell r="D1079">
            <v>4069.47</v>
          </cell>
          <cell r="E1079" t="str">
            <v>RES</v>
          </cell>
          <cell r="I1079" t="str">
            <v>Second Year</v>
          </cell>
        </row>
        <row r="1080">
          <cell r="B1080">
            <v>2013</v>
          </cell>
          <cell r="D1080">
            <v>102993.87</v>
          </cell>
          <cell r="E1080" t="str">
            <v>MF</v>
          </cell>
          <cell r="I1080" t="str">
            <v>Second Year</v>
          </cell>
        </row>
        <row r="1081">
          <cell r="B1081">
            <v>2013</v>
          </cell>
          <cell r="D1081">
            <v>169338.26</v>
          </cell>
          <cell r="E1081" t="str">
            <v>MF</v>
          </cell>
          <cell r="I1081" t="str">
            <v>Second Year</v>
          </cell>
        </row>
        <row r="1082">
          <cell r="B1082">
            <v>2013</v>
          </cell>
          <cell r="D1082">
            <v>111220.83</v>
          </cell>
          <cell r="E1082" t="str">
            <v>MF</v>
          </cell>
          <cell r="I1082" t="str">
            <v>Second Year</v>
          </cell>
        </row>
        <row r="1083">
          <cell r="B1083">
            <v>2013</v>
          </cell>
          <cell r="D1083">
            <v>39014.15</v>
          </cell>
          <cell r="E1083" t="str">
            <v>MF</v>
          </cell>
          <cell r="I1083" t="str">
            <v>Second Year</v>
          </cell>
        </row>
        <row r="1084">
          <cell r="B1084">
            <v>2013</v>
          </cell>
          <cell r="D1084">
            <v>10813</v>
          </cell>
          <cell r="E1084" t="str">
            <v>RES</v>
          </cell>
          <cell r="I1084" t="str">
            <v>Second Year</v>
          </cell>
        </row>
        <row r="1085">
          <cell r="B1085">
            <v>2013</v>
          </cell>
          <cell r="D1085">
            <v>12165</v>
          </cell>
          <cell r="E1085" t="str">
            <v>RES</v>
          </cell>
          <cell r="I1085" t="str">
            <v>Second Year</v>
          </cell>
        </row>
        <row r="1086">
          <cell r="B1086">
            <v>2013</v>
          </cell>
          <cell r="D1086">
            <v>9462</v>
          </cell>
          <cell r="E1086" t="str">
            <v>RES</v>
          </cell>
          <cell r="I1086" t="str">
            <v>Second Year</v>
          </cell>
        </row>
        <row r="1087">
          <cell r="B1087">
            <v>2013</v>
          </cell>
          <cell r="D1087">
            <v>14869</v>
          </cell>
          <cell r="E1087" t="str">
            <v>RES</v>
          </cell>
          <cell r="I1087" t="str">
            <v>Second Year</v>
          </cell>
        </row>
        <row r="1088">
          <cell r="B1088">
            <v>2013</v>
          </cell>
          <cell r="D1088">
            <v>12165</v>
          </cell>
          <cell r="E1088" t="str">
            <v>RES</v>
          </cell>
          <cell r="I1088" t="str">
            <v>Second Year</v>
          </cell>
        </row>
        <row r="1089">
          <cell r="B1089">
            <v>2013</v>
          </cell>
          <cell r="D1089">
            <v>16220</v>
          </cell>
          <cell r="E1089" t="str">
            <v>RES</v>
          </cell>
          <cell r="I1089" t="str">
            <v>Second Year</v>
          </cell>
        </row>
        <row r="1090">
          <cell r="B1090">
            <v>2013</v>
          </cell>
          <cell r="D1090">
            <v>10813</v>
          </cell>
          <cell r="E1090" t="str">
            <v>RES</v>
          </cell>
          <cell r="I1090" t="str">
            <v>Second Year</v>
          </cell>
        </row>
        <row r="1091">
          <cell r="B1091">
            <v>2013</v>
          </cell>
          <cell r="D1091">
            <v>10813</v>
          </cell>
          <cell r="E1091" t="str">
            <v>RES</v>
          </cell>
          <cell r="I1091" t="str">
            <v>Second Year</v>
          </cell>
        </row>
        <row r="1092">
          <cell r="B1092">
            <v>2013</v>
          </cell>
          <cell r="D1092">
            <v>8110</v>
          </cell>
          <cell r="E1092" t="str">
            <v>RES</v>
          </cell>
          <cell r="I1092" t="str">
            <v>Second Year</v>
          </cell>
        </row>
        <row r="1093">
          <cell r="B1093">
            <v>2013</v>
          </cell>
          <cell r="D1093">
            <v>18925.38</v>
          </cell>
          <cell r="E1093" t="str">
            <v>RES</v>
          </cell>
          <cell r="I1093" t="str">
            <v>Second Year</v>
          </cell>
        </row>
        <row r="1094">
          <cell r="B1094">
            <v>2013</v>
          </cell>
          <cell r="D1094">
            <v>17779</v>
          </cell>
          <cell r="E1094" t="str">
            <v>RES</v>
          </cell>
          <cell r="I1094" t="str">
            <v>Second Year</v>
          </cell>
        </row>
        <row r="1095">
          <cell r="B1095">
            <v>2013</v>
          </cell>
          <cell r="D1095">
            <v>20001</v>
          </cell>
          <cell r="E1095" t="str">
            <v>RES</v>
          </cell>
          <cell r="I1095" t="str">
            <v>Second Year</v>
          </cell>
        </row>
        <row r="1096">
          <cell r="B1096">
            <v>2013</v>
          </cell>
          <cell r="D1096">
            <v>15557</v>
          </cell>
          <cell r="E1096" t="str">
            <v>RES</v>
          </cell>
          <cell r="I1096" t="str">
            <v>Second Year</v>
          </cell>
        </row>
        <row r="1097">
          <cell r="B1097">
            <v>2013</v>
          </cell>
          <cell r="D1097">
            <v>24446</v>
          </cell>
          <cell r="E1097" t="str">
            <v>RES</v>
          </cell>
          <cell r="I1097" t="str">
            <v>Second Year</v>
          </cell>
        </row>
        <row r="1098">
          <cell r="B1098">
            <v>2013</v>
          </cell>
          <cell r="D1098">
            <v>20001</v>
          </cell>
          <cell r="E1098" t="str">
            <v>RES</v>
          </cell>
          <cell r="I1098" t="str">
            <v>Second Year</v>
          </cell>
        </row>
        <row r="1099">
          <cell r="B1099">
            <v>2013</v>
          </cell>
          <cell r="D1099">
            <v>26669</v>
          </cell>
          <cell r="E1099" t="str">
            <v>RES</v>
          </cell>
          <cell r="I1099" t="str">
            <v>Second Year</v>
          </cell>
        </row>
        <row r="1100">
          <cell r="B1100">
            <v>2013</v>
          </cell>
          <cell r="D1100">
            <v>17779</v>
          </cell>
          <cell r="E1100" t="str">
            <v>RES</v>
          </cell>
          <cell r="I1100" t="str">
            <v>Second Year</v>
          </cell>
        </row>
        <row r="1101">
          <cell r="B1101">
            <v>2013</v>
          </cell>
          <cell r="D1101">
            <v>17779</v>
          </cell>
          <cell r="E1101" t="str">
            <v>RES</v>
          </cell>
          <cell r="I1101" t="str">
            <v>Second Year</v>
          </cell>
        </row>
        <row r="1102">
          <cell r="B1102">
            <v>2013</v>
          </cell>
          <cell r="D1102">
            <v>13334</v>
          </cell>
          <cell r="E1102" t="str">
            <v>RES</v>
          </cell>
          <cell r="I1102" t="str">
            <v>Second Year</v>
          </cell>
        </row>
        <row r="1103">
          <cell r="B1103">
            <v>2013</v>
          </cell>
          <cell r="D1103">
            <v>31114.25</v>
          </cell>
          <cell r="E1103" t="str">
            <v>RES</v>
          </cell>
          <cell r="I1103" t="str">
            <v>Second Year</v>
          </cell>
        </row>
        <row r="1104">
          <cell r="B1104">
            <v>2013</v>
          </cell>
          <cell r="D1104">
            <v>11677</v>
          </cell>
          <cell r="E1104" t="str">
            <v>RES</v>
          </cell>
          <cell r="I1104" t="str">
            <v>Second Year</v>
          </cell>
        </row>
        <row r="1105">
          <cell r="B1105">
            <v>2013</v>
          </cell>
          <cell r="D1105">
            <v>13137</v>
          </cell>
          <cell r="E1105" t="str">
            <v>RES</v>
          </cell>
          <cell r="I1105" t="str">
            <v>Second Year</v>
          </cell>
        </row>
        <row r="1106">
          <cell r="B1106">
            <v>2013</v>
          </cell>
          <cell r="D1106">
            <v>10218</v>
          </cell>
          <cell r="E1106" t="str">
            <v>RES</v>
          </cell>
          <cell r="I1106" t="str">
            <v>Second Year</v>
          </cell>
        </row>
        <row r="1107">
          <cell r="B1107">
            <v>2013</v>
          </cell>
          <cell r="D1107">
            <v>16056</v>
          </cell>
          <cell r="E1107" t="str">
            <v>RES</v>
          </cell>
          <cell r="I1107" t="str">
            <v>Second Year</v>
          </cell>
        </row>
        <row r="1108">
          <cell r="B1108">
            <v>2013</v>
          </cell>
          <cell r="D1108">
            <v>13137</v>
          </cell>
          <cell r="E1108" t="str">
            <v>RES</v>
          </cell>
          <cell r="I1108" t="str">
            <v>Second Year</v>
          </cell>
        </row>
        <row r="1109">
          <cell r="B1109">
            <v>2013</v>
          </cell>
          <cell r="D1109">
            <v>17516</v>
          </cell>
          <cell r="E1109" t="str">
            <v>RES</v>
          </cell>
          <cell r="I1109" t="str">
            <v>Second Year</v>
          </cell>
        </row>
        <row r="1110">
          <cell r="B1110">
            <v>2013</v>
          </cell>
          <cell r="D1110">
            <v>11677</v>
          </cell>
          <cell r="E1110" t="str">
            <v>RES</v>
          </cell>
          <cell r="I1110" t="str">
            <v>Second Year</v>
          </cell>
        </row>
        <row r="1111">
          <cell r="B1111">
            <v>2013</v>
          </cell>
          <cell r="D1111">
            <v>11677</v>
          </cell>
          <cell r="E1111" t="str">
            <v>RES</v>
          </cell>
          <cell r="I1111" t="str">
            <v>Second Year</v>
          </cell>
        </row>
        <row r="1112">
          <cell r="B1112">
            <v>2013</v>
          </cell>
          <cell r="D1112">
            <v>8758</v>
          </cell>
          <cell r="E1112" t="str">
            <v>RES</v>
          </cell>
          <cell r="I1112" t="str">
            <v>Second Year</v>
          </cell>
        </row>
        <row r="1113">
          <cell r="B1113">
            <v>2013</v>
          </cell>
          <cell r="D1113">
            <v>20435.37</v>
          </cell>
          <cell r="E1113" t="str">
            <v>RES</v>
          </cell>
          <cell r="I1113" t="str">
            <v>Second Year</v>
          </cell>
        </row>
        <row r="1114">
          <cell r="B1114">
            <v>2013</v>
          </cell>
          <cell r="D1114">
            <v>4096</v>
          </cell>
          <cell r="E1114" t="str">
            <v>RES</v>
          </cell>
          <cell r="I1114" t="str">
            <v>Second Year</v>
          </cell>
        </row>
        <row r="1115">
          <cell r="B1115">
            <v>2013</v>
          </cell>
          <cell r="D1115">
            <v>4608</v>
          </cell>
          <cell r="E1115" t="str">
            <v>RES</v>
          </cell>
          <cell r="I1115" t="str">
            <v>Second Year</v>
          </cell>
        </row>
        <row r="1116">
          <cell r="B1116">
            <v>2013</v>
          </cell>
          <cell r="D1116">
            <v>3584</v>
          </cell>
          <cell r="E1116" t="str">
            <v>RES</v>
          </cell>
          <cell r="I1116" t="str">
            <v>Second Year</v>
          </cell>
        </row>
        <row r="1117">
          <cell r="B1117">
            <v>2013</v>
          </cell>
          <cell r="D1117">
            <v>5632</v>
          </cell>
          <cell r="E1117" t="str">
            <v>RES</v>
          </cell>
          <cell r="I1117" t="str">
            <v>Second Year</v>
          </cell>
        </row>
        <row r="1118">
          <cell r="B1118">
            <v>2013</v>
          </cell>
          <cell r="D1118">
            <v>4608</v>
          </cell>
          <cell r="E1118" t="str">
            <v>RES</v>
          </cell>
          <cell r="I1118" t="str">
            <v>Second Year</v>
          </cell>
        </row>
        <row r="1119">
          <cell r="B1119">
            <v>2013</v>
          </cell>
          <cell r="D1119">
            <v>6144</v>
          </cell>
          <cell r="E1119" t="str">
            <v>RES</v>
          </cell>
          <cell r="I1119" t="str">
            <v>Second Year</v>
          </cell>
        </row>
        <row r="1120">
          <cell r="B1120">
            <v>2013</v>
          </cell>
          <cell r="D1120">
            <v>4096</v>
          </cell>
          <cell r="E1120" t="str">
            <v>RES</v>
          </cell>
          <cell r="I1120" t="str">
            <v>Second Year</v>
          </cell>
        </row>
        <row r="1121">
          <cell r="B1121">
            <v>2013</v>
          </cell>
          <cell r="D1121">
            <v>4096</v>
          </cell>
          <cell r="E1121" t="str">
            <v>RES</v>
          </cell>
          <cell r="I1121" t="str">
            <v>Second Year</v>
          </cell>
        </row>
        <row r="1122">
          <cell r="B1122">
            <v>2013</v>
          </cell>
          <cell r="D1122">
            <v>3072</v>
          </cell>
          <cell r="E1122" t="str">
            <v>RES</v>
          </cell>
          <cell r="I1122" t="str">
            <v>Second Year</v>
          </cell>
        </row>
        <row r="1123">
          <cell r="B1123">
            <v>2013</v>
          </cell>
          <cell r="D1123">
            <v>7169.88</v>
          </cell>
          <cell r="E1123" t="str">
            <v>RES</v>
          </cell>
          <cell r="I1123" t="str">
            <v>Second Year</v>
          </cell>
        </row>
        <row r="1124">
          <cell r="B1124">
            <v>2013</v>
          </cell>
          <cell r="D1124">
            <v>17021</v>
          </cell>
          <cell r="E1124" t="str">
            <v>RES</v>
          </cell>
          <cell r="I1124" t="str">
            <v>Second Year</v>
          </cell>
        </row>
        <row r="1125">
          <cell r="B1125">
            <v>2013</v>
          </cell>
          <cell r="D1125">
            <v>10832</v>
          </cell>
          <cell r="E1125" t="str">
            <v>RES</v>
          </cell>
          <cell r="I1125" t="str">
            <v>Second Year</v>
          </cell>
        </row>
        <row r="1126">
          <cell r="B1126">
            <v>2013</v>
          </cell>
          <cell r="D1126">
            <v>4642</v>
          </cell>
          <cell r="E1126" t="str">
            <v>RES</v>
          </cell>
          <cell r="I1126" t="str">
            <v>Second Year</v>
          </cell>
        </row>
        <row r="1127">
          <cell r="B1127">
            <v>2013</v>
          </cell>
          <cell r="D1127">
            <v>4642</v>
          </cell>
          <cell r="E1127" t="str">
            <v>RES</v>
          </cell>
          <cell r="I1127" t="str">
            <v>Second Year</v>
          </cell>
        </row>
        <row r="1128">
          <cell r="B1128">
            <v>2013</v>
          </cell>
          <cell r="D1128">
            <v>4642</v>
          </cell>
          <cell r="E1128" t="str">
            <v>RES</v>
          </cell>
          <cell r="I1128" t="str">
            <v>Second Year</v>
          </cell>
        </row>
        <row r="1129">
          <cell r="B1129">
            <v>2013</v>
          </cell>
          <cell r="D1129">
            <v>4642</v>
          </cell>
          <cell r="E1129" t="str">
            <v>RES</v>
          </cell>
          <cell r="I1129" t="str">
            <v>Second Year</v>
          </cell>
        </row>
        <row r="1130">
          <cell r="B1130">
            <v>2013</v>
          </cell>
          <cell r="D1130">
            <v>7737</v>
          </cell>
          <cell r="E1130" t="str">
            <v>RES</v>
          </cell>
          <cell r="I1130" t="str">
            <v>Second Year</v>
          </cell>
        </row>
        <row r="1131">
          <cell r="B1131">
            <v>2013</v>
          </cell>
          <cell r="D1131">
            <v>9284</v>
          </cell>
          <cell r="E1131" t="str">
            <v>RES</v>
          </cell>
          <cell r="I1131" t="str">
            <v>Second Year</v>
          </cell>
        </row>
        <row r="1132">
          <cell r="B1132">
            <v>2013</v>
          </cell>
          <cell r="D1132">
            <v>17021</v>
          </cell>
          <cell r="E1132" t="str">
            <v>RES</v>
          </cell>
          <cell r="I1132" t="str">
            <v>Second Year</v>
          </cell>
        </row>
        <row r="1133">
          <cell r="B1133">
            <v>2013</v>
          </cell>
          <cell r="D1133">
            <v>69633.98</v>
          </cell>
          <cell r="E1133" t="str">
            <v>RES</v>
          </cell>
          <cell r="I1133" t="str">
            <v>Second Year</v>
          </cell>
        </row>
        <row r="1134">
          <cell r="B1134">
            <v>2013</v>
          </cell>
          <cell r="D1134">
            <v>27986</v>
          </cell>
          <cell r="E1134" t="str">
            <v>RES</v>
          </cell>
          <cell r="I1134" t="str">
            <v>Second Year</v>
          </cell>
        </row>
        <row r="1135">
          <cell r="B1135">
            <v>2013</v>
          </cell>
          <cell r="D1135">
            <v>17809</v>
          </cell>
          <cell r="E1135" t="str">
            <v>RES</v>
          </cell>
          <cell r="I1135" t="str">
            <v>Second Year</v>
          </cell>
        </row>
        <row r="1136">
          <cell r="B1136">
            <v>2013</v>
          </cell>
          <cell r="D1136">
            <v>7632</v>
          </cell>
          <cell r="E1136" t="str">
            <v>RES</v>
          </cell>
          <cell r="I1136" t="str">
            <v>Second Year</v>
          </cell>
        </row>
        <row r="1137">
          <cell r="B1137">
            <v>2013</v>
          </cell>
          <cell r="D1137">
            <v>7632</v>
          </cell>
          <cell r="E1137" t="str">
            <v>RES</v>
          </cell>
          <cell r="I1137" t="str">
            <v>Second Year</v>
          </cell>
        </row>
        <row r="1138">
          <cell r="B1138">
            <v>2013</v>
          </cell>
          <cell r="D1138">
            <v>7632</v>
          </cell>
          <cell r="E1138" t="str">
            <v>RES</v>
          </cell>
          <cell r="I1138" t="str">
            <v>Second Year</v>
          </cell>
        </row>
        <row r="1139">
          <cell r="B1139">
            <v>2013</v>
          </cell>
          <cell r="D1139">
            <v>7632</v>
          </cell>
          <cell r="E1139" t="str">
            <v>RES</v>
          </cell>
          <cell r="I1139" t="str">
            <v>Second Year</v>
          </cell>
        </row>
        <row r="1140">
          <cell r="B1140">
            <v>2013</v>
          </cell>
          <cell r="D1140">
            <v>12721</v>
          </cell>
          <cell r="E1140" t="str">
            <v>RES</v>
          </cell>
          <cell r="I1140" t="str">
            <v>Second Year</v>
          </cell>
        </row>
        <row r="1141">
          <cell r="B1141">
            <v>2013</v>
          </cell>
          <cell r="D1141">
            <v>15265</v>
          </cell>
          <cell r="E1141" t="str">
            <v>RES</v>
          </cell>
          <cell r="I1141" t="str">
            <v>Second Year</v>
          </cell>
        </row>
        <row r="1142">
          <cell r="B1142">
            <v>2013</v>
          </cell>
          <cell r="D1142">
            <v>27986</v>
          </cell>
          <cell r="E1142" t="str">
            <v>RES</v>
          </cell>
          <cell r="I1142" t="str">
            <v>Second Year</v>
          </cell>
        </row>
        <row r="1143">
          <cell r="B1143">
            <v>2013</v>
          </cell>
          <cell r="D1143">
            <v>114488.44</v>
          </cell>
          <cell r="E1143" t="str">
            <v>RES</v>
          </cell>
          <cell r="I1143" t="str">
            <v>Second Year</v>
          </cell>
        </row>
        <row r="1144">
          <cell r="B1144">
            <v>2013</v>
          </cell>
          <cell r="D1144">
            <v>18381</v>
          </cell>
          <cell r="E1144" t="str">
            <v>RES</v>
          </cell>
          <cell r="I1144" t="str">
            <v>Second Year</v>
          </cell>
        </row>
        <row r="1145">
          <cell r="B1145">
            <v>2013</v>
          </cell>
          <cell r="D1145">
            <v>11697</v>
          </cell>
          <cell r="E1145" t="str">
            <v>RES</v>
          </cell>
          <cell r="I1145" t="str">
            <v>Second Year</v>
          </cell>
        </row>
        <row r="1146">
          <cell r="B1146">
            <v>2013</v>
          </cell>
          <cell r="D1146">
            <v>5013</v>
          </cell>
          <cell r="E1146" t="str">
            <v>RES</v>
          </cell>
          <cell r="I1146" t="str">
            <v>Second Year</v>
          </cell>
        </row>
        <row r="1147">
          <cell r="B1147">
            <v>2013</v>
          </cell>
          <cell r="D1147">
            <v>5013</v>
          </cell>
          <cell r="E1147" t="str">
            <v>RES</v>
          </cell>
          <cell r="I1147" t="str">
            <v>Second Year</v>
          </cell>
        </row>
        <row r="1148">
          <cell r="B1148">
            <v>2013</v>
          </cell>
          <cell r="D1148">
            <v>5013</v>
          </cell>
          <cell r="E1148" t="str">
            <v>RES</v>
          </cell>
          <cell r="I1148" t="str">
            <v>Second Year</v>
          </cell>
        </row>
        <row r="1149">
          <cell r="B1149">
            <v>2013</v>
          </cell>
          <cell r="D1149">
            <v>5013</v>
          </cell>
          <cell r="E1149" t="str">
            <v>RES</v>
          </cell>
          <cell r="I1149" t="str">
            <v>Second Year</v>
          </cell>
        </row>
        <row r="1150">
          <cell r="B1150">
            <v>2013</v>
          </cell>
          <cell r="D1150">
            <v>8355</v>
          </cell>
          <cell r="E1150" t="str">
            <v>RES</v>
          </cell>
          <cell r="I1150" t="str">
            <v>Second Year</v>
          </cell>
        </row>
        <row r="1151">
          <cell r="B1151">
            <v>2013</v>
          </cell>
          <cell r="D1151">
            <v>10026</v>
          </cell>
          <cell r="E1151" t="str">
            <v>RES</v>
          </cell>
          <cell r="I1151" t="str">
            <v>Second Year</v>
          </cell>
        </row>
        <row r="1152">
          <cell r="B1152">
            <v>2013</v>
          </cell>
          <cell r="D1152">
            <v>18381</v>
          </cell>
          <cell r="E1152" t="str">
            <v>RES</v>
          </cell>
          <cell r="I1152" t="str">
            <v>Second Year</v>
          </cell>
        </row>
        <row r="1153">
          <cell r="B1153">
            <v>2013</v>
          </cell>
          <cell r="D1153">
            <v>75194.25</v>
          </cell>
          <cell r="E1153" t="str">
            <v>RES</v>
          </cell>
          <cell r="I1153" t="str">
            <v>Second Year</v>
          </cell>
        </row>
        <row r="1154">
          <cell r="B1154">
            <v>2013</v>
          </cell>
          <cell r="D1154">
            <v>6448</v>
          </cell>
          <cell r="E1154" t="str">
            <v>RES</v>
          </cell>
          <cell r="I1154" t="str">
            <v>Second Year</v>
          </cell>
        </row>
        <row r="1155">
          <cell r="B1155">
            <v>2013</v>
          </cell>
          <cell r="D1155">
            <v>4103</v>
          </cell>
          <cell r="E1155" t="str">
            <v>RES</v>
          </cell>
          <cell r="I1155" t="str">
            <v>Second Year</v>
          </cell>
        </row>
        <row r="1156">
          <cell r="B1156">
            <v>2013</v>
          </cell>
          <cell r="D1156">
            <v>1758</v>
          </cell>
          <cell r="E1156" t="str">
            <v>RES</v>
          </cell>
          <cell r="I1156" t="str">
            <v>Second Year</v>
          </cell>
        </row>
        <row r="1157">
          <cell r="B1157">
            <v>2013</v>
          </cell>
          <cell r="D1157">
            <v>1758</v>
          </cell>
          <cell r="E1157" t="str">
            <v>RES</v>
          </cell>
          <cell r="I1157" t="str">
            <v>Second Year</v>
          </cell>
        </row>
        <row r="1158">
          <cell r="B1158">
            <v>2013</v>
          </cell>
          <cell r="D1158">
            <v>1758</v>
          </cell>
          <cell r="E1158" t="str">
            <v>RES</v>
          </cell>
          <cell r="I1158" t="str">
            <v>Second Year</v>
          </cell>
        </row>
        <row r="1159">
          <cell r="B1159">
            <v>2013</v>
          </cell>
          <cell r="D1159">
            <v>1758</v>
          </cell>
          <cell r="E1159" t="str">
            <v>RES</v>
          </cell>
          <cell r="I1159" t="str">
            <v>Second Year</v>
          </cell>
        </row>
        <row r="1160">
          <cell r="B1160">
            <v>2013</v>
          </cell>
          <cell r="D1160">
            <v>2931</v>
          </cell>
          <cell r="E1160" t="str">
            <v>RES</v>
          </cell>
          <cell r="I1160" t="str">
            <v>Second Year</v>
          </cell>
        </row>
        <row r="1161">
          <cell r="B1161">
            <v>2013</v>
          </cell>
          <cell r="D1161">
            <v>3517</v>
          </cell>
          <cell r="E1161" t="str">
            <v>RES</v>
          </cell>
          <cell r="I1161" t="str">
            <v>Second Year</v>
          </cell>
        </row>
        <row r="1162">
          <cell r="B1162">
            <v>2013</v>
          </cell>
          <cell r="D1162">
            <v>6448</v>
          </cell>
          <cell r="E1162" t="str">
            <v>RES</v>
          </cell>
          <cell r="I1162" t="str">
            <v>Second Year</v>
          </cell>
        </row>
        <row r="1163">
          <cell r="B1163">
            <v>2013</v>
          </cell>
          <cell r="D1163">
            <v>26378.23</v>
          </cell>
          <cell r="E1163" t="str">
            <v>RES</v>
          </cell>
          <cell r="I1163" t="str">
            <v>Second Year</v>
          </cell>
        </row>
        <row r="1164">
          <cell r="B1164">
            <v>2013</v>
          </cell>
          <cell r="D1164">
            <v>686088.08</v>
          </cell>
          <cell r="E1164" t="str">
            <v>IND</v>
          </cell>
          <cell r="I1164" t="str">
            <v>Second Year</v>
          </cell>
        </row>
        <row r="1165">
          <cell r="B1165">
            <v>2013</v>
          </cell>
          <cell r="D1165">
            <v>1128037.6399999999</v>
          </cell>
          <cell r="E1165" t="str">
            <v>IND</v>
          </cell>
          <cell r="I1165" t="str">
            <v>Second Year</v>
          </cell>
        </row>
        <row r="1166">
          <cell r="B1166">
            <v>2013</v>
          </cell>
          <cell r="D1166">
            <v>740891.53</v>
          </cell>
          <cell r="E1166" t="str">
            <v>IND</v>
          </cell>
          <cell r="I1166" t="str">
            <v>Second Year</v>
          </cell>
        </row>
        <row r="1167">
          <cell r="B1167">
            <v>2013</v>
          </cell>
          <cell r="D1167">
            <v>259890.64</v>
          </cell>
          <cell r="E1167" t="str">
            <v>IND</v>
          </cell>
          <cell r="I1167" t="str">
            <v>Second Year</v>
          </cell>
        </row>
        <row r="1168">
          <cell r="B1168">
            <v>2013</v>
          </cell>
          <cell r="D1168">
            <v>1704</v>
          </cell>
          <cell r="E1168" t="str">
            <v>RES</v>
          </cell>
          <cell r="I1168" t="str">
            <v>Second Year</v>
          </cell>
        </row>
        <row r="1169">
          <cell r="B1169">
            <v>2013</v>
          </cell>
          <cell r="D1169">
            <v>11925</v>
          </cell>
          <cell r="E1169" t="str">
            <v>RES</v>
          </cell>
          <cell r="I1169" t="str">
            <v>Second Year</v>
          </cell>
        </row>
        <row r="1170">
          <cell r="B1170">
            <v>2013</v>
          </cell>
          <cell r="D1170">
            <v>4259</v>
          </cell>
          <cell r="E1170" t="str">
            <v>RES</v>
          </cell>
          <cell r="I1170" t="str">
            <v>Second Year</v>
          </cell>
        </row>
        <row r="1171">
          <cell r="B1171">
            <v>2013</v>
          </cell>
          <cell r="D1171">
            <v>5111</v>
          </cell>
          <cell r="E1171" t="str">
            <v>RES</v>
          </cell>
          <cell r="I1171" t="str">
            <v>Second Year</v>
          </cell>
        </row>
        <row r="1172">
          <cell r="B1172">
            <v>2013</v>
          </cell>
          <cell r="D1172">
            <v>3407</v>
          </cell>
          <cell r="E1172" t="str">
            <v>RES</v>
          </cell>
          <cell r="I1172" t="str">
            <v>Second Year</v>
          </cell>
        </row>
        <row r="1173">
          <cell r="B1173">
            <v>2013</v>
          </cell>
          <cell r="D1173">
            <v>3407</v>
          </cell>
          <cell r="E1173" t="str">
            <v>RES</v>
          </cell>
          <cell r="I1173" t="str">
            <v>Second Year</v>
          </cell>
        </row>
        <row r="1174">
          <cell r="B1174">
            <v>2013</v>
          </cell>
          <cell r="D1174">
            <v>1704</v>
          </cell>
          <cell r="E1174" t="str">
            <v>RES</v>
          </cell>
          <cell r="I1174" t="str">
            <v>Second Year</v>
          </cell>
        </row>
        <row r="1175">
          <cell r="B1175">
            <v>2013</v>
          </cell>
          <cell r="D1175">
            <v>53661.24</v>
          </cell>
          <cell r="E1175" t="str">
            <v>RES</v>
          </cell>
          <cell r="I1175" t="str">
            <v>Second Year</v>
          </cell>
        </row>
        <row r="1176">
          <cell r="B1176">
            <v>2013</v>
          </cell>
          <cell r="D1176">
            <v>2801</v>
          </cell>
          <cell r="E1176" t="str">
            <v>RES</v>
          </cell>
          <cell r="I1176" t="str">
            <v>Second Year</v>
          </cell>
        </row>
        <row r="1177">
          <cell r="B1177">
            <v>2013</v>
          </cell>
          <cell r="D1177">
            <v>19607</v>
          </cell>
          <cell r="E1177" t="str">
            <v>RES</v>
          </cell>
          <cell r="I1177" t="str">
            <v>Second Year</v>
          </cell>
        </row>
        <row r="1178">
          <cell r="B1178">
            <v>2013</v>
          </cell>
          <cell r="D1178">
            <v>7002</v>
          </cell>
          <cell r="E1178" t="str">
            <v>RES</v>
          </cell>
          <cell r="I1178" t="str">
            <v>Second Year</v>
          </cell>
        </row>
        <row r="1179">
          <cell r="B1179">
            <v>2013</v>
          </cell>
          <cell r="D1179">
            <v>8403</v>
          </cell>
          <cell r="E1179" t="str">
            <v>RES</v>
          </cell>
          <cell r="I1179" t="str">
            <v>Second Year</v>
          </cell>
        </row>
        <row r="1180">
          <cell r="B1180">
            <v>2013</v>
          </cell>
          <cell r="D1180">
            <v>5602</v>
          </cell>
          <cell r="E1180" t="str">
            <v>RES</v>
          </cell>
          <cell r="I1180" t="str">
            <v>Second Year</v>
          </cell>
        </row>
        <row r="1181">
          <cell r="B1181">
            <v>2013</v>
          </cell>
          <cell r="D1181">
            <v>5602</v>
          </cell>
          <cell r="E1181" t="str">
            <v>RES</v>
          </cell>
          <cell r="I1181" t="str">
            <v>Second Year</v>
          </cell>
        </row>
        <row r="1182">
          <cell r="B1182">
            <v>2013</v>
          </cell>
          <cell r="D1182">
            <v>2801</v>
          </cell>
          <cell r="E1182" t="str">
            <v>RES</v>
          </cell>
          <cell r="I1182" t="str">
            <v>Second Year</v>
          </cell>
        </row>
        <row r="1183">
          <cell r="B1183">
            <v>2013</v>
          </cell>
          <cell r="D1183">
            <v>88228.53</v>
          </cell>
          <cell r="E1183" t="str">
            <v>RES</v>
          </cell>
          <cell r="I1183" t="str">
            <v>Second Year</v>
          </cell>
        </row>
        <row r="1184">
          <cell r="B1184">
            <v>2013</v>
          </cell>
          <cell r="D1184">
            <v>1840</v>
          </cell>
          <cell r="E1184" t="str">
            <v>RES</v>
          </cell>
          <cell r="I1184" t="str">
            <v>Second Year</v>
          </cell>
        </row>
        <row r="1185">
          <cell r="B1185">
            <v>2013</v>
          </cell>
          <cell r="D1185">
            <v>12877</v>
          </cell>
          <cell r="E1185" t="str">
            <v>RES</v>
          </cell>
          <cell r="I1185" t="str">
            <v>Second Year</v>
          </cell>
        </row>
        <row r="1186">
          <cell r="B1186">
            <v>2013</v>
          </cell>
          <cell r="D1186">
            <v>4599</v>
          </cell>
          <cell r="E1186" t="str">
            <v>RES</v>
          </cell>
          <cell r="I1186" t="str">
            <v>Second Year</v>
          </cell>
        </row>
        <row r="1187">
          <cell r="B1187">
            <v>2013</v>
          </cell>
          <cell r="D1187">
            <v>5519</v>
          </cell>
          <cell r="E1187" t="str">
            <v>RES</v>
          </cell>
          <cell r="I1187" t="str">
            <v>Second Year</v>
          </cell>
        </row>
        <row r="1188">
          <cell r="B1188">
            <v>2013</v>
          </cell>
          <cell r="D1188">
            <v>3679</v>
          </cell>
          <cell r="E1188" t="str">
            <v>RES</v>
          </cell>
          <cell r="I1188" t="str">
            <v>Second Year</v>
          </cell>
        </row>
        <row r="1189">
          <cell r="B1189">
            <v>2013</v>
          </cell>
          <cell r="D1189">
            <v>3679</v>
          </cell>
          <cell r="E1189" t="str">
            <v>RES</v>
          </cell>
          <cell r="I1189" t="str">
            <v>Second Year</v>
          </cell>
        </row>
        <row r="1190">
          <cell r="B1190">
            <v>2013</v>
          </cell>
          <cell r="D1190">
            <v>1840</v>
          </cell>
          <cell r="E1190" t="str">
            <v>RES</v>
          </cell>
          <cell r="I1190" t="str">
            <v>Second Year</v>
          </cell>
        </row>
        <row r="1191">
          <cell r="B1191">
            <v>2013</v>
          </cell>
          <cell r="D1191">
            <v>57949.11</v>
          </cell>
          <cell r="E1191" t="str">
            <v>RES</v>
          </cell>
          <cell r="I1191" t="str">
            <v>Second Year</v>
          </cell>
        </row>
        <row r="1192">
          <cell r="B1192">
            <v>2013</v>
          </cell>
          <cell r="D1192">
            <v>645</v>
          </cell>
          <cell r="E1192" t="str">
            <v>RES</v>
          </cell>
          <cell r="I1192" t="str">
            <v>Second Year</v>
          </cell>
        </row>
        <row r="1193">
          <cell r="B1193">
            <v>2013</v>
          </cell>
          <cell r="D1193">
            <v>4517</v>
          </cell>
          <cell r="E1193" t="str">
            <v>RES</v>
          </cell>
          <cell r="I1193" t="str">
            <v>Second Year</v>
          </cell>
        </row>
        <row r="1194">
          <cell r="B1194">
            <v>2013</v>
          </cell>
          <cell r="D1194">
            <v>1613</v>
          </cell>
          <cell r="E1194" t="str">
            <v>RES</v>
          </cell>
          <cell r="I1194" t="str">
            <v>Second Year</v>
          </cell>
        </row>
        <row r="1195">
          <cell r="B1195">
            <v>2013</v>
          </cell>
          <cell r="D1195">
            <v>1936</v>
          </cell>
          <cell r="E1195" t="str">
            <v>RES</v>
          </cell>
          <cell r="I1195" t="str">
            <v>Second Year</v>
          </cell>
        </row>
        <row r="1196">
          <cell r="B1196">
            <v>2013</v>
          </cell>
          <cell r="D1196">
            <v>1291</v>
          </cell>
          <cell r="E1196" t="str">
            <v>RES</v>
          </cell>
          <cell r="I1196" t="str">
            <v>Second Year</v>
          </cell>
        </row>
        <row r="1197">
          <cell r="B1197">
            <v>2013</v>
          </cell>
          <cell r="D1197">
            <v>1291</v>
          </cell>
          <cell r="E1197" t="str">
            <v>RES</v>
          </cell>
          <cell r="I1197" t="str">
            <v>Second Year</v>
          </cell>
        </row>
        <row r="1198">
          <cell r="B1198">
            <v>2013</v>
          </cell>
          <cell r="D1198">
            <v>645</v>
          </cell>
          <cell r="E1198" t="str">
            <v>RES</v>
          </cell>
          <cell r="I1198" t="str">
            <v>Second Year</v>
          </cell>
        </row>
        <row r="1199">
          <cell r="B1199">
            <v>2013</v>
          </cell>
          <cell r="D1199">
            <v>20327.580000000002</v>
          </cell>
          <cell r="E1199" t="str">
            <v>RES</v>
          </cell>
          <cell r="I1199" t="str">
            <v>Second Year</v>
          </cell>
        </row>
        <row r="1200">
          <cell r="B1200">
            <v>2013</v>
          </cell>
          <cell r="D1200">
            <v>7709</v>
          </cell>
          <cell r="E1200" t="str">
            <v>RES</v>
          </cell>
          <cell r="I1200" t="str">
            <v>Second Year</v>
          </cell>
        </row>
        <row r="1201">
          <cell r="B1201">
            <v>2013</v>
          </cell>
          <cell r="D1201">
            <v>15419</v>
          </cell>
          <cell r="E1201" t="str">
            <v>RES</v>
          </cell>
          <cell r="I1201" t="str">
            <v>Second Year</v>
          </cell>
        </row>
        <row r="1202">
          <cell r="B1202">
            <v>2013</v>
          </cell>
          <cell r="D1202">
            <v>4626</v>
          </cell>
          <cell r="E1202" t="str">
            <v>RES</v>
          </cell>
          <cell r="I1202" t="str">
            <v>Second Year</v>
          </cell>
        </row>
        <row r="1203">
          <cell r="B1203">
            <v>2013</v>
          </cell>
          <cell r="D1203">
            <v>13877</v>
          </cell>
          <cell r="E1203" t="str">
            <v>RES</v>
          </cell>
          <cell r="I1203" t="str">
            <v>Second Year</v>
          </cell>
        </row>
        <row r="1204">
          <cell r="B1204">
            <v>2013</v>
          </cell>
          <cell r="D1204">
            <v>4626</v>
          </cell>
          <cell r="E1204" t="str">
            <v>RES</v>
          </cell>
          <cell r="I1204" t="str">
            <v>Second Year</v>
          </cell>
        </row>
        <row r="1205">
          <cell r="B1205">
            <v>2013</v>
          </cell>
          <cell r="D1205">
            <v>9251</v>
          </cell>
          <cell r="E1205" t="str">
            <v>RES</v>
          </cell>
          <cell r="I1205" t="str">
            <v>Second Year</v>
          </cell>
        </row>
        <row r="1206">
          <cell r="B1206">
            <v>2013</v>
          </cell>
          <cell r="D1206">
            <v>12335</v>
          </cell>
          <cell r="E1206" t="str">
            <v>RES</v>
          </cell>
          <cell r="I1206" t="str">
            <v>Second Year</v>
          </cell>
        </row>
        <row r="1207">
          <cell r="B1207">
            <v>2013</v>
          </cell>
          <cell r="D1207">
            <v>26212</v>
          </cell>
          <cell r="E1207" t="str">
            <v>RES</v>
          </cell>
          <cell r="I1207" t="str">
            <v>Second Year</v>
          </cell>
        </row>
        <row r="1208">
          <cell r="B1208">
            <v>2013</v>
          </cell>
          <cell r="D1208">
            <v>55508.44</v>
          </cell>
          <cell r="E1208" t="str">
            <v>RES</v>
          </cell>
          <cell r="I1208" t="str">
            <v>Second Year</v>
          </cell>
        </row>
        <row r="1209">
          <cell r="B1209">
            <v>2013</v>
          </cell>
          <cell r="D1209">
            <v>12676</v>
          </cell>
          <cell r="E1209" t="str">
            <v>RES</v>
          </cell>
          <cell r="I1209" t="str">
            <v>Second Year</v>
          </cell>
        </row>
        <row r="1210">
          <cell r="B1210">
            <v>2013</v>
          </cell>
          <cell r="D1210">
            <v>25351</v>
          </cell>
          <cell r="E1210" t="str">
            <v>RES</v>
          </cell>
          <cell r="I1210" t="str">
            <v>Second Year</v>
          </cell>
        </row>
        <row r="1211">
          <cell r="B1211">
            <v>2013</v>
          </cell>
          <cell r="D1211">
            <v>7605</v>
          </cell>
          <cell r="E1211" t="str">
            <v>RES</v>
          </cell>
          <cell r="I1211" t="str">
            <v>Second Year</v>
          </cell>
        </row>
        <row r="1212">
          <cell r="B1212">
            <v>2013</v>
          </cell>
          <cell r="D1212">
            <v>22816</v>
          </cell>
          <cell r="E1212" t="str">
            <v>RES</v>
          </cell>
          <cell r="I1212" t="str">
            <v>Second Year</v>
          </cell>
        </row>
        <row r="1213">
          <cell r="B1213">
            <v>2013</v>
          </cell>
          <cell r="D1213">
            <v>7605</v>
          </cell>
          <cell r="E1213" t="str">
            <v>RES</v>
          </cell>
          <cell r="I1213" t="str">
            <v>Second Year</v>
          </cell>
        </row>
        <row r="1214">
          <cell r="B1214">
            <v>2013</v>
          </cell>
          <cell r="D1214">
            <v>15211</v>
          </cell>
          <cell r="E1214" t="str">
            <v>RES</v>
          </cell>
          <cell r="I1214" t="str">
            <v>Second Year</v>
          </cell>
        </row>
        <row r="1215">
          <cell r="B1215">
            <v>2013</v>
          </cell>
          <cell r="D1215">
            <v>20281</v>
          </cell>
          <cell r="E1215" t="str">
            <v>RES</v>
          </cell>
          <cell r="I1215" t="str">
            <v>Second Year</v>
          </cell>
        </row>
        <row r="1216">
          <cell r="B1216">
            <v>2013</v>
          </cell>
          <cell r="D1216">
            <v>43097</v>
          </cell>
          <cell r="E1216" t="str">
            <v>RES</v>
          </cell>
          <cell r="I1216" t="str">
            <v>Second Year</v>
          </cell>
        </row>
        <row r="1217">
          <cell r="B1217">
            <v>2013</v>
          </cell>
          <cell r="D1217">
            <v>91264.91</v>
          </cell>
          <cell r="E1217" t="str">
            <v>RES</v>
          </cell>
          <cell r="I1217" t="str">
            <v>Second Year</v>
          </cell>
        </row>
        <row r="1218">
          <cell r="B1218">
            <v>2013</v>
          </cell>
          <cell r="D1218">
            <v>8325</v>
          </cell>
          <cell r="E1218" t="str">
            <v>RES</v>
          </cell>
          <cell r="I1218" t="str">
            <v>Second Year</v>
          </cell>
        </row>
        <row r="1219">
          <cell r="B1219">
            <v>2013</v>
          </cell>
          <cell r="D1219">
            <v>16651</v>
          </cell>
          <cell r="E1219" t="str">
            <v>RES</v>
          </cell>
          <cell r="I1219" t="str">
            <v>Second Year</v>
          </cell>
        </row>
        <row r="1220">
          <cell r="B1220">
            <v>2013</v>
          </cell>
          <cell r="D1220">
            <v>4995</v>
          </cell>
          <cell r="E1220" t="str">
            <v>RES</v>
          </cell>
          <cell r="I1220" t="str">
            <v>Second Year</v>
          </cell>
        </row>
        <row r="1221">
          <cell r="B1221">
            <v>2013</v>
          </cell>
          <cell r="D1221">
            <v>14986</v>
          </cell>
          <cell r="E1221" t="str">
            <v>RES</v>
          </cell>
          <cell r="I1221" t="str">
            <v>Second Year</v>
          </cell>
        </row>
        <row r="1222">
          <cell r="B1222">
            <v>2013</v>
          </cell>
          <cell r="D1222">
            <v>4995</v>
          </cell>
          <cell r="E1222" t="str">
            <v>RES</v>
          </cell>
          <cell r="I1222" t="str">
            <v>Second Year</v>
          </cell>
        </row>
        <row r="1223">
          <cell r="B1223">
            <v>2013</v>
          </cell>
          <cell r="D1223">
            <v>9990</v>
          </cell>
          <cell r="E1223" t="str">
            <v>RES</v>
          </cell>
          <cell r="I1223" t="str">
            <v>Second Year</v>
          </cell>
        </row>
        <row r="1224">
          <cell r="B1224">
            <v>2013</v>
          </cell>
          <cell r="D1224">
            <v>13320</v>
          </cell>
          <cell r="E1224" t="str">
            <v>RES</v>
          </cell>
          <cell r="I1224" t="str">
            <v>Second Year</v>
          </cell>
        </row>
        <row r="1225">
          <cell r="B1225">
            <v>2013</v>
          </cell>
          <cell r="D1225">
            <v>28306</v>
          </cell>
          <cell r="E1225" t="str">
            <v>RES</v>
          </cell>
          <cell r="I1225" t="str">
            <v>Second Year</v>
          </cell>
        </row>
        <row r="1226">
          <cell r="B1226">
            <v>2013</v>
          </cell>
          <cell r="D1226">
            <v>59942.81</v>
          </cell>
          <cell r="E1226" t="str">
            <v>RES</v>
          </cell>
          <cell r="I1226" t="str">
            <v>Second Year</v>
          </cell>
        </row>
        <row r="1227">
          <cell r="B1227">
            <v>2013</v>
          </cell>
          <cell r="D1227">
            <v>2920</v>
          </cell>
          <cell r="E1227" t="str">
            <v>RES</v>
          </cell>
          <cell r="I1227" t="str">
            <v>Second Year</v>
          </cell>
        </row>
        <row r="1228">
          <cell r="B1228">
            <v>2013</v>
          </cell>
          <cell r="D1228">
            <v>5841</v>
          </cell>
          <cell r="E1228" t="str">
            <v>RES</v>
          </cell>
          <cell r="I1228" t="str">
            <v>Second Year</v>
          </cell>
        </row>
        <row r="1229">
          <cell r="B1229">
            <v>2013</v>
          </cell>
          <cell r="D1229">
            <v>1752</v>
          </cell>
          <cell r="E1229" t="str">
            <v>RES</v>
          </cell>
          <cell r="I1229" t="str">
            <v>Second Year</v>
          </cell>
        </row>
        <row r="1230">
          <cell r="B1230">
            <v>2013</v>
          </cell>
          <cell r="D1230">
            <v>5257</v>
          </cell>
          <cell r="E1230" t="str">
            <v>RES</v>
          </cell>
          <cell r="I1230" t="str">
            <v>Second Year</v>
          </cell>
        </row>
        <row r="1231">
          <cell r="B1231">
            <v>2013</v>
          </cell>
          <cell r="D1231">
            <v>1752</v>
          </cell>
          <cell r="E1231" t="str">
            <v>RES</v>
          </cell>
          <cell r="I1231" t="str">
            <v>Second Year</v>
          </cell>
        </row>
        <row r="1232">
          <cell r="B1232">
            <v>2013</v>
          </cell>
          <cell r="D1232">
            <v>3504</v>
          </cell>
          <cell r="E1232" t="str">
            <v>RES</v>
          </cell>
          <cell r="I1232" t="str">
            <v>Second Year</v>
          </cell>
        </row>
        <row r="1233">
          <cell r="B1233">
            <v>2013</v>
          </cell>
          <cell r="D1233">
            <v>4673</v>
          </cell>
          <cell r="E1233" t="str">
            <v>RES</v>
          </cell>
          <cell r="I1233" t="str">
            <v>Second Year</v>
          </cell>
        </row>
        <row r="1234">
          <cell r="B1234">
            <v>2013</v>
          </cell>
          <cell r="D1234">
            <v>9929</v>
          </cell>
          <cell r="E1234" t="str">
            <v>RES</v>
          </cell>
          <cell r="I1234" t="str">
            <v>Second Year</v>
          </cell>
        </row>
        <row r="1235">
          <cell r="B1235">
            <v>2013</v>
          </cell>
          <cell r="D1235">
            <v>21027.07</v>
          </cell>
          <cell r="E1235" t="str">
            <v>RES</v>
          </cell>
          <cell r="I1235" t="str">
            <v>Second Year</v>
          </cell>
        </row>
        <row r="1236">
          <cell r="B1236">
            <v>2013</v>
          </cell>
          <cell r="D1236">
            <v>19291</v>
          </cell>
          <cell r="E1236" t="str">
            <v>RES</v>
          </cell>
          <cell r="I1236" t="str">
            <v>Second Year</v>
          </cell>
        </row>
        <row r="1237">
          <cell r="B1237">
            <v>2013</v>
          </cell>
          <cell r="D1237">
            <v>156082.21</v>
          </cell>
          <cell r="E1237" t="str">
            <v>RES</v>
          </cell>
          <cell r="I1237" t="str">
            <v>Second Year</v>
          </cell>
        </row>
        <row r="1238">
          <cell r="B1238">
            <v>2013</v>
          </cell>
          <cell r="D1238">
            <v>31718</v>
          </cell>
          <cell r="E1238" t="str">
            <v>RES</v>
          </cell>
          <cell r="I1238" t="str">
            <v>Second Year</v>
          </cell>
        </row>
        <row r="1239">
          <cell r="B1239">
            <v>2013</v>
          </cell>
          <cell r="D1239">
            <v>256623.38</v>
          </cell>
          <cell r="E1239" t="str">
            <v>RES</v>
          </cell>
          <cell r="I1239" t="str">
            <v>Second Year</v>
          </cell>
        </row>
        <row r="1240">
          <cell r="B1240">
            <v>2013</v>
          </cell>
          <cell r="D1240">
            <v>20832</v>
          </cell>
          <cell r="E1240" t="str">
            <v>RES</v>
          </cell>
          <cell r="I1240" t="str">
            <v>Second Year</v>
          </cell>
        </row>
        <row r="1241">
          <cell r="B1241">
            <v>2013</v>
          </cell>
          <cell r="D1241">
            <v>168549.7</v>
          </cell>
          <cell r="E1241" t="str">
            <v>RES</v>
          </cell>
          <cell r="I1241" t="str">
            <v>Second Year</v>
          </cell>
        </row>
        <row r="1242">
          <cell r="B1242">
            <v>2013</v>
          </cell>
          <cell r="D1242">
            <v>7307</v>
          </cell>
          <cell r="E1242" t="str">
            <v>RES</v>
          </cell>
          <cell r="I1242" t="str">
            <v>Second Year</v>
          </cell>
        </row>
        <row r="1243">
          <cell r="B1243">
            <v>2013</v>
          </cell>
          <cell r="D1243">
            <v>59124.49</v>
          </cell>
          <cell r="E1243" t="str">
            <v>RES</v>
          </cell>
          <cell r="I1243" t="str">
            <v>Second Year</v>
          </cell>
        </row>
        <row r="1244">
          <cell r="B1244">
            <v>2013</v>
          </cell>
          <cell r="D1244">
            <v>3044</v>
          </cell>
          <cell r="E1244" t="str">
            <v>RES</v>
          </cell>
          <cell r="I1244" t="str">
            <v>Second Year</v>
          </cell>
        </row>
        <row r="1245">
          <cell r="B1245">
            <v>2013</v>
          </cell>
          <cell r="D1245">
            <v>47690.68</v>
          </cell>
          <cell r="E1245" t="str">
            <v>RES</v>
          </cell>
          <cell r="I1245" t="str">
            <v>Second Year</v>
          </cell>
        </row>
        <row r="1246">
          <cell r="B1246">
            <v>2013</v>
          </cell>
          <cell r="D1246">
            <v>5005</v>
          </cell>
          <cell r="E1246" t="str">
            <v>RES</v>
          </cell>
          <cell r="I1246" t="str">
            <v>Second Year</v>
          </cell>
        </row>
        <row r="1247">
          <cell r="B1247">
            <v>2013</v>
          </cell>
          <cell r="D1247">
            <v>78410.850000000006</v>
          </cell>
          <cell r="E1247" t="str">
            <v>RES</v>
          </cell>
          <cell r="I1247" t="str">
            <v>Second Year</v>
          </cell>
        </row>
        <row r="1248">
          <cell r="B1248">
            <v>2013</v>
          </cell>
          <cell r="D1248">
            <v>3287</v>
          </cell>
          <cell r="E1248" t="str">
            <v>RES</v>
          </cell>
          <cell r="I1248" t="str">
            <v>Second Year</v>
          </cell>
        </row>
        <row r="1249">
          <cell r="B1249">
            <v>2013</v>
          </cell>
          <cell r="D1249">
            <v>51500.27</v>
          </cell>
          <cell r="E1249" t="str">
            <v>RES</v>
          </cell>
          <cell r="I1249" t="str">
            <v>Second Year</v>
          </cell>
        </row>
        <row r="1250">
          <cell r="B1250">
            <v>2013</v>
          </cell>
          <cell r="D1250">
            <v>1153</v>
          </cell>
          <cell r="E1250" t="str">
            <v>RES</v>
          </cell>
          <cell r="I1250" t="str">
            <v>Second Year</v>
          </cell>
        </row>
        <row r="1251">
          <cell r="B1251">
            <v>2013</v>
          </cell>
          <cell r="D1251">
            <v>18065.330000000002</v>
          </cell>
          <cell r="E1251" t="str">
            <v>RES</v>
          </cell>
          <cell r="I1251" t="str">
            <v>Second Year</v>
          </cell>
        </row>
        <row r="1252">
          <cell r="B1252">
            <v>2013</v>
          </cell>
          <cell r="D1252">
            <v>322631.40000000002</v>
          </cell>
          <cell r="E1252" t="str">
            <v>RES</v>
          </cell>
          <cell r="I1252" t="str">
            <v>Second Year</v>
          </cell>
        </row>
        <row r="1253">
          <cell r="B1253">
            <v>2013</v>
          </cell>
          <cell r="D1253">
            <v>530457.19999999995</v>
          </cell>
          <cell r="E1253" t="str">
            <v>RES</v>
          </cell>
          <cell r="I1253" t="str">
            <v>Second Year</v>
          </cell>
        </row>
        <row r="1254">
          <cell r="B1254">
            <v>2013</v>
          </cell>
          <cell r="D1254">
            <v>348402.6</v>
          </cell>
          <cell r="E1254" t="str">
            <v>RES</v>
          </cell>
          <cell r="I1254" t="str">
            <v>Second Year</v>
          </cell>
        </row>
        <row r="1255">
          <cell r="B1255">
            <v>2013</v>
          </cell>
          <cell r="D1255">
            <v>122213</v>
          </cell>
          <cell r="E1255" t="str">
            <v>RES</v>
          </cell>
          <cell r="I1255" t="str">
            <v>Second Year</v>
          </cell>
        </row>
        <row r="1256">
          <cell r="B1256">
            <v>2013</v>
          </cell>
          <cell r="D1256">
            <v>88065</v>
          </cell>
          <cell r="E1256" t="str">
            <v>RES</v>
          </cell>
          <cell r="I1256" t="str">
            <v>Second Year</v>
          </cell>
        </row>
        <row r="1257">
          <cell r="B1257">
            <v>2013</v>
          </cell>
          <cell r="D1257">
            <v>8006</v>
          </cell>
          <cell r="E1257" t="str">
            <v>RES</v>
          </cell>
          <cell r="I1257" t="str">
            <v>Second Year</v>
          </cell>
        </row>
        <row r="1258">
          <cell r="B1258">
            <v>2013</v>
          </cell>
          <cell r="D1258">
            <v>10674</v>
          </cell>
          <cell r="E1258" t="str">
            <v>RES</v>
          </cell>
          <cell r="I1258" t="str">
            <v>Second Year</v>
          </cell>
        </row>
        <row r="1259">
          <cell r="B1259">
            <v>2013</v>
          </cell>
          <cell r="D1259">
            <v>10674</v>
          </cell>
          <cell r="E1259" t="str">
            <v>RES</v>
          </cell>
          <cell r="I1259" t="str">
            <v>Second Year</v>
          </cell>
        </row>
        <row r="1260">
          <cell r="B1260">
            <v>2013</v>
          </cell>
          <cell r="D1260">
            <v>5337</v>
          </cell>
          <cell r="E1260" t="str">
            <v>RES</v>
          </cell>
          <cell r="I1260" t="str">
            <v>Second Year</v>
          </cell>
        </row>
        <row r="1261">
          <cell r="B1261">
            <v>2013</v>
          </cell>
          <cell r="D1261">
            <v>18680</v>
          </cell>
          <cell r="E1261" t="str">
            <v>RES</v>
          </cell>
          <cell r="I1261" t="str">
            <v>Second Year</v>
          </cell>
        </row>
        <row r="1262">
          <cell r="B1262">
            <v>2013</v>
          </cell>
          <cell r="D1262">
            <v>125426.26</v>
          </cell>
          <cell r="E1262" t="str">
            <v>RES</v>
          </cell>
          <cell r="I1262" t="str">
            <v>Second Year</v>
          </cell>
        </row>
        <row r="1263">
          <cell r="B1263">
            <v>2013</v>
          </cell>
          <cell r="D1263">
            <v>144792</v>
          </cell>
          <cell r="E1263" t="str">
            <v>RES</v>
          </cell>
          <cell r="I1263" t="str">
            <v>Second Year</v>
          </cell>
        </row>
        <row r="1264">
          <cell r="B1264">
            <v>2013</v>
          </cell>
          <cell r="D1264">
            <v>13163</v>
          </cell>
          <cell r="E1264" t="str">
            <v>RES</v>
          </cell>
          <cell r="I1264" t="str">
            <v>Second Year</v>
          </cell>
        </row>
        <row r="1265">
          <cell r="B1265">
            <v>2013</v>
          </cell>
          <cell r="D1265">
            <v>17551</v>
          </cell>
          <cell r="E1265" t="str">
            <v>RES</v>
          </cell>
          <cell r="I1265" t="str">
            <v>Second Year</v>
          </cell>
        </row>
        <row r="1266">
          <cell r="B1266">
            <v>2013</v>
          </cell>
          <cell r="D1266">
            <v>17551</v>
          </cell>
          <cell r="E1266" t="str">
            <v>RES</v>
          </cell>
          <cell r="I1266" t="str">
            <v>Second Year</v>
          </cell>
        </row>
        <row r="1267">
          <cell r="B1267">
            <v>2013</v>
          </cell>
          <cell r="D1267">
            <v>8775</v>
          </cell>
          <cell r="E1267" t="str">
            <v>RES</v>
          </cell>
          <cell r="I1267" t="str">
            <v>Second Year</v>
          </cell>
        </row>
        <row r="1268">
          <cell r="B1268">
            <v>2013</v>
          </cell>
          <cell r="D1268">
            <v>30713</v>
          </cell>
          <cell r="E1268" t="str">
            <v>RES</v>
          </cell>
          <cell r="I1268" t="str">
            <v>Second Year</v>
          </cell>
        </row>
        <row r="1269">
          <cell r="B1269">
            <v>2013</v>
          </cell>
          <cell r="D1269">
            <v>206218.88</v>
          </cell>
          <cell r="E1269" t="str">
            <v>RES</v>
          </cell>
          <cell r="I1269" t="str">
            <v>Second Year</v>
          </cell>
        </row>
        <row r="1270">
          <cell r="B1270">
            <v>2013</v>
          </cell>
          <cell r="D1270">
            <v>95099</v>
          </cell>
          <cell r="E1270" t="str">
            <v>RES</v>
          </cell>
          <cell r="I1270" t="str">
            <v>Second Year</v>
          </cell>
        </row>
        <row r="1271">
          <cell r="B1271">
            <v>2013</v>
          </cell>
          <cell r="D1271">
            <v>8645</v>
          </cell>
          <cell r="E1271" t="str">
            <v>RES</v>
          </cell>
          <cell r="I1271" t="str">
            <v>Second Year</v>
          </cell>
        </row>
        <row r="1272">
          <cell r="B1272">
            <v>2013</v>
          </cell>
          <cell r="D1272">
            <v>11527</v>
          </cell>
          <cell r="E1272" t="str">
            <v>RES</v>
          </cell>
          <cell r="I1272" t="str">
            <v>Second Year</v>
          </cell>
        </row>
        <row r="1273">
          <cell r="B1273">
            <v>2013</v>
          </cell>
          <cell r="D1273">
            <v>11527</v>
          </cell>
          <cell r="E1273" t="str">
            <v>RES</v>
          </cell>
          <cell r="I1273" t="str">
            <v>Second Year</v>
          </cell>
        </row>
        <row r="1274">
          <cell r="B1274">
            <v>2013</v>
          </cell>
          <cell r="D1274">
            <v>5764</v>
          </cell>
          <cell r="E1274" t="str">
            <v>RES</v>
          </cell>
          <cell r="I1274" t="str">
            <v>Second Year</v>
          </cell>
        </row>
        <row r="1275">
          <cell r="B1275">
            <v>2013</v>
          </cell>
          <cell r="D1275">
            <v>20173</v>
          </cell>
          <cell r="E1275" t="str">
            <v>RES</v>
          </cell>
          <cell r="I1275" t="str">
            <v>Second Year</v>
          </cell>
        </row>
        <row r="1276">
          <cell r="B1276">
            <v>2013</v>
          </cell>
          <cell r="D1276">
            <v>135443.72</v>
          </cell>
          <cell r="E1276" t="str">
            <v>RES</v>
          </cell>
          <cell r="I1276" t="str">
            <v>Second Year</v>
          </cell>
        </row>
        <row r="1277">
          <cell r="B1277">
            <v>2013</v>
          </cell>
          <cell r="D1277">
            <v>33359</v>
          </cell>
          <cell r="E1277" t="str">
            <v>RES</v>
          </cell>
          <cell r="I1277" t="str">
            <v>Second Year</v>
          </cell>
        </row>
        <row r="1278">
          <cell r="B1278">
            <v>2013</v>
          </cell>
          <cell r="D1278">
            <v>3033</v>
          </cell>
          <cell r="E1278" t="str">
            <v>RES</v>
          </cell>
          <cell r="I1278" t="str">
            <v>Second Year</v>
          </cell>
        </row>
        <row r="1279">
          <cell r="B1279">
            <v>2013</v>
          </cell>
          <cell r="D1279">
            <v>4044</v>
          </cell>
          <cell r="E1279" t="str">
            <v>RES</v>
          </cell>
          <cell r="I1279" t="str">
            <v>Second Year</v>
          </cell>
        </row>
        <row r="1280">
          <cell r="B1280">
            <v>2013</v>
          </cell>
          <cell r="D1280">
            <v>4044</v>
          </cell>
          <cell r="E1280" t="str">
            <v>RES</v>
          </cell>
          <cell r="I1280" t="str">
            <v>Second Year</v>
          </cell>
        </row>
        <row r="1281">
          <cell r="B1281">
            <v>2013</v>
          </cell>
          <cell r="D1281">
            <v>2022</v>
          </cell>
          <cell r="E1281" t="str">
            <v>RES</v>
          </cell>
          <cell r="I1281" t="str">
            <v>Second Year</v>
          </cell>
        </row>
        <row r="1282">
          <cell r="B1282">
            <v>2013</v>
          </cell>
          <cell r="D1282">
            <v>7076</v>
          </cell>
          <cell r="E1282" t="str">
            <v>RES</v>
          </cell>
          <cell r="I1282" t="str">
            <v>Second Year</v>
          </cell>
        </row>
        <row r="1283">
          <cell r="B1283">
            <v>2013</v>
          </cell>
          <cell r="D1283">
            <v>47509.61</v>
          </cell>
          <cell r="E1283" t="str">
            <v>RES</v>
          </cell>
          <cell r="I1283" t="str">
            <v>Second Year</v>
          </cell>
        </row>
        <row r="1284">
          <cell r="B1284">
            <v>2013</v>
          </cell>
          <cell r="D1284">
            <v>6760</v>
          </cell>
          <cell r="E1284" t="str">
            <v>RES</v>
          </cell>
          <cell r="I1284" t="str">
            <v>Second Year</v>
          </cell>
        </row>
        <row r="1285">
          <cell r="B1285">
            <v>2013</v>
          </cell>
          <cell r="D1285">
            <v>4346</v>
          </cell>
          <cell r="E1285" t="str">
            <v>RES</v>
          </cell>
          <cell r="I1285" t="str">
            <v>Second Year</v>
          </cell>
        </row>
        <row r="1286">
          <cell r="B1286">
            <v>2013</v>
          </cell>
          <cell r="D1286">
            <v>8692</v>
          </cell>
          <cell r="E1286" t="str">
            <v>RES</v>
          </cell>
          <cell r="I1286" t="str">
            <v>Second Year</v>
          </cell>
        </row>
        <row r="1287">
          <cell r="B1287">
            <v>2013</v>
          </cell>
          <cell r="D1287">
            <v>4346</v>
          </cell>
          <cell r="E1287" t="str">
            <v>RES</v>
          </cell>
          <cell r="I1287" t="str">
            <v>Second Year</v>
          </cell>
        </row>
        <row r="1288">
          <cell r="B1288">
            <v>2013</v>
          </cell>
          <cell r="D1288">
            <v>24144.35</v>
          </cell>
          <cell r="E1288" t="str">
            <v>RES</v>
          </cell>
          <cell r="I1288" t="str">
            <v>Second Year</v>
          </cell>
        </row>
        <row r="1289">
          <cell r="B1289">
            <v>2013</v>
          </cell>
          <cell r="D1289">
            <v>11115</v>
          </cell>
          <cell r="E1289" t="str">
            <v>RES</v>
          </cell>
          <cell r="I1289" t="str">
            <v>Second Year</v>
          </cell>
        </row>
        <row r="1290">
          <cell r="B1290">
            <v>2013</v>
          </cell>
          <cell r="D1290">
            <v>7145</v>
          </cell>
          <cell r="E1290" t="str">
            <v>RES</v>
          </cell>
          <cell r="I1290" t="str">
            <v>Second Year</v>
          </cell>
        </row>
        <row r="1291">
          <cell r="B1291">
            <v>2013</v>
          </cell>
          <cell r="D1291">
            <v>14291</v>
          </cell>
          <cell r="E1291" t="str">
            <v>RES</v>
          </cell>
          <cell r="I1291" t="str">
            <v>Second Year</v>
          </cell>
        </row>
        <row r="1292">
          <cell r="B1292">
            <v>2013</v>
          </cell>
          <cell r="D1292">
            <v>7145</v>
          </cell>
          <cell r="E1292" t="str">
            <v>RES</v>
          </cell>
          <cell r="I1292" t="str">
            <v>Second Year</v>
          </cell>
        </row>
        <row r="1293">
          <cell r="B1293">
            <v>2013</v>
          </cell>
          <cell r="D1293">
            <v>39697.699999999997</v>
          </cell>
          <cell r="E1293" t="str">
            <v>RES</v>
          </cell>
          <cell r="I1293" t="str">
            <v>Second Year</v>
          </cell>
        </row>
        <row r="1294">
          <cell r="B1294">
            <v>2013</v>
          </cell>
          <cell r="D1294">
            <v>7300</v>
          </cell>
          <cell r="E1294" t="str">
            <v>RES</v>
          </cell>
          <cell r="I1294" t="str">
            <v>Second Year</v>
          </cell>
        </row>
        <row r="1295">
          <cell r="B1295">
            <v>2013</v>
          </cell>
          <cell r="D1295">
            <v>4693</v>
          </cell>
          <cell r="E1295" t="str">
            <v>RES</v>
          </cell>
          <cell r="I1295" t="str">
            <v>Second Year</v>
          </cell>
        </row>
        <row r="1296">
          <cell r="B1296">
            <v>2013</v>
          </cell>
          <cell r="D1296">
            <v>9386</v>
          </cell>
          <cell r="E1296" t="str">
            <v>RES</v>
          </cell>
          <cell r="I1296" t="str">
            <v>Second Year</v>
          </cell>
        </row>
        <row r="1297">
          <cell r="B1297">
            <v>2013</v>
          </cell>
          <cell r="D1297">
            <v>4693</v>
          </cell>
          <cell r="E1297" t="str">
            <v>RES</v>
          </cell>
          <cell r="I1297" t="str">
            <v>Second Year</v>
          </cell>
        </row>
        <row r="1298">
          <cell r="B1298">
            <v>2013</v>
          </cell>
          <cell r="D1298">
            <v>26073.53</v>
          </cell>
          <cell r="E1298" t="str">
            <v>RES</v>
          </cell>
          <cell r="I1298" t="str">
            <v>Second Year</v>
          </cell>
        </row>
        <row r="1299">
          <cell r="B1299">
            <v>2013</v>
          </cell>
          <cell r="D1299">
            <v>2561</v>
          </cell>
          <cell r="E1299" t="str">
            <v>RES</v>
          </cell>
          <cell r="I1299" t="str">
            <v>Second Year</v>
          </cell>
        </row>
        <row r="1300">
          <cell r="B1300">
            <v>2013</v>
          </cell>
          <cell r="D1300">
            <v>1646</v>
          </cell>
          <cell r="E1300" t="str">
            <v>RES</v>
          </cell>
          <cell r="I1300" t="str">
            <v>Second Year</v>
          </cell>
        </row>
        <row r="1301">
          <cell r="B1301">
            <v>2013</v>
          </cell>
          <cell r="D1301">
            <v>3292</v>
          </cell>
          <cell r="E1301" t="str">
            <v>RES</v>
          </cell>
          <cell r="I1301" t="str">
            <v>Second Year</v>
          </cell>
        </row>
        <row r="1302">
          <cell r="B1302">
            <v>2013</v>
          </cell>
          <cell r="D1302">
            <v>1646</v>
          </cell>
          <cell r="E1302" t="str">
            <v>RES</v>
          </cell>
          <cell r="I1302" t="str">
            <v>Second Year</v>
          </cell>
        </row>
        <row r="1303">
          <cell r="B1303">
            <v>2013</v>
          </cell>
          <cell r="D1303">
            <v>9146.66</v>
          </cell>
          <cell r="E1303" t="str">
            <v>RES</v>
          </cell>
          <cell r="I1303" t="str">
            <v>Second Year</v>
          </cell>
        </row>
        <row r="1304">
          <cell r="B1304">
            <v>2013</v>
          </cell>
          <cell r="D1304">
            <v>6919</v>
          </cell>
          <cell r="E1304" t="str">
            <v>RES</v>
          </cell>
          <cell r="I1304" t="str">
            <v>Second Year</v>
          </cell>
        </row>
        <row r="1305">
          <cell r="B1305">
            <v>2013</v>
          </cell>
          <cell r="D1305">
            <v>17297</v>
          </cell>
          <cell r="E1305" t="str">
            <v>RES</v>
          </cell>
          <cell r="I1305" t="str">
            <v>Second Year</v>
          </cell>
        </row>
        <row r="1306">
          <cell r="B1306">
            <v>2013</v>
          </cell>
          <cell r="D1306">
            <v>3459</v>
          </cell>
          <cell r="E1306" t="str">
            <v>RES</v>
          </cell>
          <cell r="I1306" t="str">
            <v>Second Year</v>
          </cell>
        </row>
        <row r="1307">
          <cell r="B1307">
            <v>2013</v>
          </cell>
          <cell r="D1307">
            <v>3459</v>
          </cell>
          <cell r="E1307" t="str">
            <v>RES</v>
          </cell>
          <cell r="I1307" t="str">
            <v>Second Year</v>
          </cell>
        </row>
        <row r="1308">
          <cell r="B1308">
            <v>2013</v>
          </cell>
          <cell r="D1308">
            <v>84180.14</v>
          </cell>
          <cell r="E1308" t="str">
            <v>RES</v>
          </cell>
          <cell r="I1308" t="str">
            <v>Second Year</v>
          </cell>
        </row>
        <row r="1309">
          <cell r="B1309">
            <v>2013</v>
          </cell>
          <cell r="D1309">
            <v>11376</v>
          </cell>
          <cell r="E1309" t="str">
            <v>RES</v>
          </cell>
          <cell r="I1309" t="str">
            <v>Second Year</v>
          </cell>
        </row>
        <row r="1310">
          <cell r="B1310">
            <v>2013</v>
          </cell>
          <cell r="D1310">
            <v>28439</v>
          </cell>
          <cell r="E1310" t="str">
            <v>RES</v>
          </cell>
          <cell r="I1310" t="str">
            <v>Second Year</v>
          </cell>
        </row>
        <row r="1311">
          <cell r="B1311">
            <v>2013</v>
          </cell>
          <cell r="D1311">
            <v>5688</v>
          </cell>
          <cell r="E1311" t="str">
            <v>RES</v>
          </cell>
          <cell r="I1311" t="str">
            <v>Second Year</v>
          </cell>
        </row>
        <row r="1312">
          <cell r="B1312">
            <v>2013</v>
          </cell>
          <cell r="D1312">
            <v>5688</v>
          </cell>
          <cell r="E1312" t="str">
            <v>RES</v>
          </cell>
          <cell r="I1312" t="str">
            <v>Second Year</v>
          </cell>
        </row>
        <row r="1313">
          <cell r="B1313">
            <v>2013</v>
          </cell>
          <cell r="D1313">
            <v>138403.73000000001</v>
          </cell>
          <cell r="E1313" t="str">
            <v>RES</v>
          </cell>
          <cell r="I1313" t="str">
            <v>Second Year</v>
          </cell>
        </row>
        <row r="1314">
          <cell r="B1314">
            <v>2013</v>
          </cell>
          <cell r="D1314">
            <v>7472</v>
          </cell>
          <cell r="E1314" t="str">
            <v>RES</v>
          </cell>
          <cell r="I1314" t="str">
            <v>Second Year</v>
          </cell>
        </row>
        <row r="1315">
          <cell r="B1315">
            <v>2013</v>
          </cell>
          <cell r="D1315">
            <v>18679</v>
          </cell>
          <cell r="E1315" t="str">
            <v>RES</v>
          </cell>
          <cell r="I1315" t="str">
            <v>Second Year</v>
          </cell>
        </row>
        <row r="1316">
          <cell r="B1316">
            <v>2013</v>
          </cell>
          <cell r="D1316">
            <v>3736</v>
          </cell>
          <cell r="E1316" t="str">
            <v>RES</v>
          </cell>
          <cell r="I1316" t="str">
            <v>Second Year</v>
          </cell>
        </row>
        <row r="1317">
          <cell r="B1317">
            <v>2013</v>
          </cell>
          <cell r="D1317">
            <v>3736</v>
          </cell>
          <cell r="E1317" t="str">
            <v>RES</v>
          </cell>
          <cell r="I1317" t="str">
            <v>Second Year</v>
          </cell>
        </row>
        <row r="1318">
          <cell r="B1318">
            <v>2013</v>
          </cell>
          <cell r="D1318">
            <v>90902.21</v>
          </cell>
          <cell r="E1318" t="str">
            <v>RES</v>
          </cell>
          <cell r="I1318" t="str">
            <v>Second Year</v>
          </cell>
        </row>
        <row r="1319">
          <cell r="B1319">
            <v>2013</v>
          </cell>
          <cell r="D1319">
            <v>2621</v>
          </cell>
          <cell r="E1319" t="str">
            <v>RES</v>
          </cell>
          <cell r="I1319" t="str">
            <v>Second Year</v>
          </cell>
        </row>
        <row r="1320">
          <cell r="B1320">
            <v>2013</v>
          </cell>
          <cell r="D1320">
            <v>6552</v>
          </cell>
          <cell r="E1320" t="str">
            <v>RES</v>
          </cell>
          <cell r="I1320" t="str">
            <v>Second Year</v>
          </cell>
        </row>
        <row r="1321">
          <cell r="B1321">
            <v>2013</v>
          </cell>
          <cell r="D1321">
            <v>1310</v>
          </cell>
          <cell r="E1321" t="str">
            <v>RES</v>
          </cell>
          <cell r="I1321" t="str">
            <v>Second Year</v>
          </cell>
        </row>
        <row r="1322">
          <cell r="B1322">
            <v>2013</v>
          </cell>
          <cell r="D1322">
            <v>1310</v>
          </cell>
          <cell r="E1322" t="str">
            <v>RES</v>
          </cell>
          <cell r="I1322" t="str">
            <v>Second Year</v>
          </cell>
        </row>
        <row r="1323">
          <cell r="B1323">
            <v>2013</v>
          </cell>
          <cell r="D1323">
            <v>31888.080000000002</v>
          </cell>
          <cell r="E1323" t="str">
            <v>RES</v>
          </cell>
          <cell r="I1323" t="str">
            <v>Second Year</v>
          </cell>
        </row>
        <row r="1324">
          <cell r="B1324">
            <v>2013</v>
          </cell>
          <cell r="D1324">
            <v>3411</v>
          </cell>
          <cell r="E1324" t="str">
            <v>RES</v>
          </cell>
          <cell r="I1324" t="str">
            <v>Second Year</v>
          </cell>
        </row>
        <row r="1325">
          <cell r="B1325">
            <v>2013</v>
          </cell>
          <cell r="D1325">
            <v>6822</v>
          </cell>
          <cell r="E1325" t="str">
            <v>RES</v>
          </cell>
          <cell r="I1325" t="str">
            <v>Second Year</v>
          </cell>
        </row>
        <row r="1326">
          <cell r="B1326">
            <v>2013</v>
          </cell>
          <cell r="D1326">
            <v>9096</v>
          </cell>
          <cell r="E1326" t="str">
            <v>RES</v>
          </cell>
          <cell r="I1326" t="str">
            <v>Second Year</v>
          </cell>
        </row>
        <row r="1327">
          <cell r="B1327">
            <v>2013</v>
          </cell>
          <cell r="D1327">
            <v>10233</v>
          </cell>
          <cell r="E1327" t="str">
            <v>RES</v>
          </cell>
          <cell r="I1327" t="str">
            <v>Second Year</v>
          </cell>
        </row>
        <row r="1328">
          <cell r="B1328">
            <v>2013</v>
          </cell>
          <cell r="D1328">
            <v>14781</v>
          </cell>
          <cell r="E1328" t="str">
            <v>RES</v>
          </cell>
          <cell r="I1328" t="str">
            <v>Second Year</v>
          </cell>
        </row>
        <row r="1329">
          <cell r="B1329">
            <v>2013</v>
          </cell>
          <cell r="D1329">
            <v>13644</v>
          </cell>
          <cell r="E1329" t="str">
            <v>RES</v>
          </cell>
          <cell r="I1329" t="str">
            <v>Second Year</v>
          </cell>
        </row>
        <row r="1330">
          <cell r="B1330">
            <v>2013</v>
          </cell>
          <cell r="D1330">
            <v>12507</v>
          </cell>
          <cell r="E1330" t="str">
            <v>RES</v>
          </cell>
          <cell r="I1330" t="str">
            <v>Second Year</v>
          </cell>
        </row>
        <row r="1331">
          <cell r="B1331">
            <v>2013</v>
          </cell>
          <cell r="D1331">
            <v>43206.98</v>
          </cell>
          <cell r="E1331" t="str">
            <v>RES</v>
          </cell>
          <cell r="I1331" t="str">
            <v>Second Year</v>
          </cell>
        </row>
        <row r="1332">
          <cell r="B1332">
            <v>2013</v>
          </cell>
          <cell r="D1332">
            <v>5608</v>
          </cell>
          <cell r="E1332" t="str">
            <v>RES</v>
          </cell>
          <cell r="I1332" t="str">
            <v>Second Year</v>
          </cell>
        </row>
        <row r="1333">
          <cell r="B1333">
            <v>2013</v>
          </cell>
          <cell r="D1333">
            <v>11217</v>
          </cell>
          <cell r="E1333" t="str">
            <v>RES</v>
          </cell>
          <cell r="I1333" t="str">
            <v>Second Year</v>
          </cell>
        </row>
        <row r="1334">
          <cell r="B1334">
            <v>2013</v>
          </cell>
          <cell r="D1334">
            <v>14955</v>
          </cell>
          <cell r="E1334" t="str">
            <v>RES</v>
          </cell>
          <cell r="I1334" t="str">
            <v>Second Year</v>
          </cell>
        </row>
        <row r="1335">
          <cell r="B1335">
            <v>2013</v>
          </cell>
          <cell r="D1335">
            <v>16825</v>
          </cell>
          <cell r="E1335" t="str">
            <v>RES</v>
          </cell>
          <cell r="I1335" t="str">
            <v>Second Year</v>
          </cell>
        </row>
        <row r="1336">
          <cell r="B1336">
            <v>2013</v>
          </cell>
          <cell r="D1336">
            <v>24303</v>
          </cell>
          <cell r="E1336" t="str">
            <v>RES</v>
          </cell>
          <cell r="I1336" t="str">
            <v>Second Year</v>
          </cell>
        </row>
        <row r="1337">
          <cell r="B1337">
            <v>2013</v>
          </cell>
          <cell r="D1337">
            <v>22433</v>
          </cell>
          <cell r="E1337" t="str">
            <v>RES</v>
          </cell>
          <cell r="I1337" t="str">
            <v>Second Year</v>
          </cell>
        </row>
        <row r="1338">
          <cell r="B1338">
            <v>2013</v>
          </cell>
          <cell r="D1338">
            <v>20564</v>
          </cell>
          <cell r="E1338" t="str">
            <v>RES</v>
          </cell>
          <cell r="I1338" t="str">
            <v>Second Year</v>
          </cell>
        </row>
        <row r="1339">
          <cell r="B1339">
            <v>2013</v>
          </cell>
          <cell r="D1339">
            <v>71037.440000000002</v>
          </cell>
          <cell r="E1339" t="str">
            <v>RES</v>
          </cell>
          <cell r="I1339" t="str">
            <v>Second Year</v>
          </cell>
        </row>
        <row r="1340">
          <cell r="B1340">
            <v>2013</v>
          </cell>
          <cell r="D1340">
            <v>3683</v>
          </cell>
          <cell r="E1340" t="str">
            <v>RES</v>
          </cell>
          <cell r="I1340" t="str">
            <v>Second Year</v>
          </cell>
        </row>
        <row r="1341">
          <cell r="B1341">
            <v>2013</v>
          </cell>
          <cell r="D1341">
            <v>7367</v>
          </cell>
          <cell r="E1341" t="str">
            <v>RES</v>
          </cell>
          <cell r="I1341" t="str">
            <v>Second Year</v>
          </cell>
        </row>
        <row r="1342">
          <cell r="B1342">
            <v>2013</v>
          </cell>
          <cell r="D1342">
            <v>9823</v>
          </cell>
          <cell r="E1342" t="str">
            <v>RES</v>
          </cell>
          <cell r="I1342" t="str">
            <v>Second Year</v>
          </cell>
        </row>
        <row r="1343">
          <cell r="B1343">
            <v>2013</v>
          </cell>
          <cell r="D1343">
            <v>11050</v>
          </cell>
          <cell r="E1343" t="str">
            <v>RES</v>
          </cell>
          <cell r="I1343" t="str">
            <v>Second Year</v>
          </cell>
        </row>
        <row r="1344">
          <cell r="B1344">
            <v>2013</v>
          </cell>
          <cell r="D1344">
            <v>15962</v>
          </cell>
          <cell r="E1344" t="str">
            <v>RES</v>
          </cell>
          <cell r="I1344" t="str">
            <v>Second Year</v>
          </cell>
        </row>
        <row r="1345">
          <cell r="B1345">
            <v>2013</v>
          </cell>
          <cell r="D1345">
            <v>14734</v>
          </cell>
          <cell r="E1345" t="str">
            <v>RES</v>
          </cell>
          <cell r="I1345" t="str">
            <v>Second Year</v>
          </cell>
        </row>
        <row r="1346">
          <cell r="B1346">
            <v>2013</v>
          </cell>
          <cell r="D1346">
            <v>13506</v>
          </cell>
          <cell r="E1346" t="str">
            <v>RES</v>
          </cell>
          <cell r="I1346" t="str">
            <v>Second Year</v>
          </cell>
        </row>
        <row r="1347">
          <cell r="B1347">
            <v>2013</v>
          </cell>
          <cell r="D1347">
            <v>46658.2</v>
          </cell>
          <cell r="E1347" t="str">
            <v>RES</v>
          </cell>
          <cell r="I1347" t="str">
            <v>Second Year</v>
          </cell>
        </row>
        <row r="1348">
          <cell r="B1348">
            <v>2013</v>
          </cell>
          <cell r="D1348">
            <v>1292</v>
          </cell>
          <cell r="E1348" t="str">
            <v>RES</v>
          </cell>
          <cell r="I1348" t="str">
            <v>Second Year</v>
          </cell>
        </row>
        <row r="1349">
          <cell r="B1349">
            <v>2013</v>
          </cell>
          <cell r="D1349">
            <v>2584</v>
          </cell>
          <cell r="E1349" t="str">
            <v>RES</v>
          </cell>
          <cell r="I1349" t="str">
            <v>Second Year</v>
          </cell>
        </row>
        <row r="1350">
          <cell r="B1350">
            <v>2013</v>
          </cell>
          <cell r="D1350">
            <v>3446</v>
          </cell>
          <cell r="E1350" t="str">
            <v>RES</v>
          </cell>
          <cell r="I1350" t="str">
            <v>Second Year</v>
          </cell>
        </row>
        <row r="1351">
          <cell r="B1351">
            <v>2013</v>
          </cell>
          <cell r="D1351">
            <v>3876</v>
          </cell>
          <cell r="E1351" t="str">
            <v>RES</v>
          </cell>
          <cell r="I1351" t="str">
            <v>Second Year</v>
          </cell>
        </row>
        <row r="1352">
          <cell r="B1352">
            <v>2013</v>
          </cell>
          <cell r="D1352">
            <v>5599</v>
          </cell>
          <cell r="E1352" t="str">
            <v>RES</v>
          </cell>
          <cell r="I1352" t="str">
            <v>Second Year</v>
          </cell>
        </row>
        <row r="1353">
          <cell r="B1353">
            <v>2013</v>
          </cell>
          <cell r="D1353">
            <v>5168</v>
          </cell>
          <cell r="E1353" t="str">
            <v>RES</v>
          </cell>
          <cell r="I1353" t="str">
            <v>Second Year</v>
          </cell>
        </row>
        <row r="1354">
          <cell r="B1354">
            <v>2013</v>
          </cell>
          <cell r="D1354">
            <v>4738</v>
          </cell>
          <cell r="E1354" t="str">
            <v>RES</v>
          </cell>
          <cell r="I1354" t="str">
            <v>Second Year</v>
          </cell>
        </row>
        <row r="1355">
          <cell r="B1355">
            <v>2013</v>
          </cell>
          <cell r="D1355">
            <v>16367.01</v>
          </cell>
          <cell r="E1355" t="str">
            <v>RES</v>
          </cell>
          <cell r="I1355" t="str">
            <v>Second Year</v>
          </cell>
        </row>
        <row r="1356">
          <cell r="B1356">
            <v>2013</v>
          </cell>
          <cell r="D1356">
            <v>13657</v>
          </cell>
          <cell r="E1356" t="str">
            <v>RES</v>
          </cell>
          <cell r="I1356" t="str">
            <v>Second Year</v>
          </cell>
        </row>
        <row r="1357">
          <cell r="B1357">
            <v>2013</v>
          </cell>
          <cell r="D1357">
            <v>54627.41</v>
          </cell>
          <cell r="E1357" t="str">
            <v>RES</v>
          </cell>
          <cell r="I1357" t="str">
            <v>Second Year</v>
          </cell>
        </row>
        <row r="1358">
          <cell r="B1358">
            <v>2013</v>
          </cell>
          <cell r="D1358">
            <v>22454</v>
          </cell>
          <cell r="E1358" t="str">
            <v>RES</v>
          </cell>
          <cell r="I1358" t="str">
            <v>Second Year</v>
          </cell>
        </row>
        <row r="1359">
          <cell r="B1359">
            <v>2013</v>
          </cell>
          <cell r="D1359">
            <v>89816.39</v>
          </cell>
          <cell r="E1359" t="str">
            <v>RES</v>
          </cell>
          <cell r="I1359" t="str">
            <v>Second Year</v>
          </cell>
        </row>
        <row r="1360">
          <cell r="B1360">
            <v>2013</v>
          </cell>
          <cell r="D1360">
            <v>14748</v>
          </cell>
          <cell r="E1360" t="str">
            <v>RES</v>
          </cell>
          <cell r="I1360" t="str">
            <v>Second Year</v>
          </cell>
        </row>
        <row r="1361">
          <cell r="B1361">
            <v>2013</v>
          </cell>
          <cell r="D1361">
            <v>58990.84</v>
          </cell>
          <cell r="E1361" t="str">
            <v>RES</v>
          </cell>
          <cell r="I1361" t="str">
            <v>Second Year</v>
          </cell>
        </row>
        <row r="1362">
          <cell r="B1362">
            <v>2013</v>
          </cell>
          <cell r="D1362">
            <v>5173</v>
          </cell>
          <cell r="E1362" t="str">
            <v>RES</v>
          </cell>
          <cell r="I1362" t="str">
            <v>Second Year</v>
          </cell>
        </row>
        <row r="1363">
          <cell r="B1363">
            <v>2013</v>
          </cell>
          <cell r="D1363">
            <v>20693.18</v>
          </cell>
          <cell r="E1363" t="str">
            <v>RES</v>
          </cell>
          <cell r="I1363" t="str">
            <v>Second Year</v>
          </cell>
        </row>
        <row r="1364">
          <cell r="B1364">
            <v>2013</v>
          </cell>
          <cell r="D1364">
            <v>147559.54999999999</v>
          </cell>
          <cell r="E1364" t="str">
            <v>RES</v>
          </cell>
          <cell r="I1364" t="str">
            <v>Second Year</v>
          </cell>
        </row>
        <row r="1365">
          <cell r="B1365">
            <v>2013</v>
          </cell>
          <cell r="D1365">
            <v>242611.3</v>
          </cell>
          <cell r="E1365" t="str">
            <v>RES</v>
          </cell>
          <cell r="I1365" t="str">
            <v>Second Year</v>
          </cell>
        </row>
        <row r="1366">
          <cell r="B1366">
            <v>2013</v>
          </cell>
          <cell r="D1366">
            <v>159346.32999999999</v>
          </cell>
          <cell r="E1366" t="str">
            <v>RES</v>
          </cell>
          <cell r="I1366" t="str">
            <v>Second Year</v>
          </cell>
        </row>
        <row r="1367">
          <cell r="B1367">
            <v>2013</v>
          </cell>
          <cell r="D1367">
            <v>55895.66</v>
          </cell>
          <cell r="E1367" t="str">
            <v>RES</v>
          </cell>
          <cell r="I1367" t="str">
            <v>Second Year</v>
          </cell>
        </row>
        <row r="1368">
          <cell r="B1368">
            <v>2013</v>
          </cell>
          <cell r="D1368">
            <v>22491</v>
          </cell>
          <cell r="E1368" t="str">
            <v>RES</v>
          </cell>
          <cell r="I1368" t="str">
            <v>Second Year</v>
          </cell>
        </row>
        <row r="1369">
          <cell r="B1369">
            <v>2013</v>
          </cell>
          <cell r="D1369">
            <v>22491</v>
          </cell>
          <cell r="E1369" t="str">
            <v>RES</v>
          </cell>
          <cell r="I1369" t="str">
            <v>Second Year</v>
          </cell>
        </row>
        <row r="1370">
          <cell r="B1370">
            <v>2013</v>
          </cell>
          <cell r="D1370">
            <v>159481.22</v>
          </cell>
          <cell r="E1370" t="str">
            <v>RES</v>
          </cell>
          <cell r="I1370" t="str">
            <v>Second Year</v>
          </cell>
        </row>
        <row r="1371">
          <cell r="B1371">
            <v>2013</v>
          </cell>
          <cell r="D1371">
            <v>36979</v>
          </cell>
          <cell r="E1371" t="str">
            <v>RES</v>
          </cell>
          <cell r="I1371" t="str">
            <v>Second Year</v>
          </cell>
        </row>
        <row r="1372">
          <cell r="B1372">
            <v>2013</v>
          </cell>
          <cell r="D1372">
            <v>36979</v>
          </cell>
          <cell r="E1372" t="str">
            <v>RES</v>
          </cell>
          <cell r="I1372" t="str">
            <v>Second Year</v>
          </cell>
        </row>
        <row r="1373">
          <cell r="B1373">
            <v>2013</v>
          </cell>
          <cell r="D1373">
            <v>262211.96000000002</v>
          </cell>
          <cell r="E1373" t="str">
            <v>RES</v>
          </cell>
          <cell r="I1373" t="str">
            <v>Second Year</v>
          </cell>
        </row>
        <row r="1374">
          <cell r="B1374">
            <v>2013</v>
          </cell>
          <cell r="D1374">
            <v>24287</v>
          </cell>
          <cell r="E1374" t="str">
            <v>RES</v>
          </cell>
          <cell r="I1374" t="str">
            <v>Second Year</v>
          </cell>
        </row>
        <row r="1375">
          <cell r="B1375">
            <v>2013</v>
          </cell>
          <cell r="D1375">
            <v>24287</v>
          </cell>
          <cell r="E1375" t="str">
            <v>RES</v>
          </cell>
          <cell r="I1375" t="str">
            <v>Second Year</v>
          </cell>
        </row>
        <row r="1376">
          <cell r="B1376">
            <v>2013</v>
          </cell>
          <cell r="D1376">
            <v>172221.36</v>
          </cell>
          <cell r="E1376" t="str">
            <v>RES</v>
          </cell>
          <cell r="I1376" t="str">
            <v>Second Year</v>
          </cell>
        </row>
        <row r="1377">
          <cell r="B1377">
            <v>2013</v>
          </cell>
          <cell r="D1377">
            <v>8520</v>
          </cell>
          <cell r="E1377" t="str">
            <v>RES</v>
          </cell>
          <cell r="I1377" t="str">
            <v>Second Year</v>
          </cell>
        </row>
        <row r="1378">
          <cell r="B1378">
            <v>2013</v>
          </cell>
          <cell r="D1378">
            <v>8520</v>
          </cell>
          <cell r="E1378" t="str">
            <v>RES</v>
          </cell>
          <cell r="I1378" t="str">
            <v>Second Year</v>
          </cell>
        </row>
        <row r="1379">
          <cell r="B1379">
            <v>2013</v>
          </cell>
          <cell r="D1379">
            <v>60410.81</v>
          </cell>
          <cell r="E1379" t="str">
            <v>RES</v>
          </cell>
          <cell r="I1379" t="str">
            <v>Second Year</v>
          </cell>
        </row>
        <row r="1380">
          <cell r="B1380">
            <v>2013</v>
          </cell>
          <cell r="D1380">
            <v>5558</v>
          </cell>
          <cell r="E1380" t="str">
            <v>RES</v>
          </cell>
          <cell r="I1380" t="str">
            <v>Second Year</v>
          </cell>
        </row>
        <row r="1381">
          <cell r="B1381">
            <v>2013</v>
          </cell>
          <cell r="D1381">
            <v>28484</v>
          </cell>
          <cell r="E1381" t="str">
            <v>RES</v>
          </cell>
          <cell r="I1381" t="str">
            <v>Second Year</v>
          </cell>
        </row>
        <row r="1382">
          <cell r="B1382">
            <v>2013</v>
          </cell>
          <cell r="D1382">
            <v>4168</v>
          </cell>
          <cell r="E1382" t="str">
            <v>RES</v>
          </cell>
          <cell r="I1382" t="str">
            <v>Second Year</v>
          </cell>
        </row>
        <row r="1383">
          <cell r="B1383">
            <v>2013</v>
          </cell>
          <cell r="D1383">
            <v>15284</v>
          </cell>
          <cell r="E1383" t="str">
            <v>RES</v>
          </cell>
          <cell r="I1383" t="str">
            <v>Second Year</v>
          </cell>
        </row>
        <row r="1384">
          <cell r="B1384">
            <v>2013</v>
          </cell>
          <cell r="D1384">
            <v>4168</v>
          </cell>
          <cell r="E1384" t="str">
            <v>RES</v>
          </cell>
          <cell r="I1384" t="str">
            <v>Second Year</v>
          </cell>
        </row>
        <row r="1385">
          <cell r="B1385">
            <v>2013</v>
          </cell>
          <cell r="D1385">
            <v>4168</v>
          </cell>
          <cell r="E1385" t="str">
            <v>RES</v>
          </cell>
          <cell r="I1385" t="str">
            <v>Second Year</v>
          </cell>
        </row>
        <row r="1386">
          <cell r="B1386">
            <v>2013</v>
          </cell>
          <cell r="D1386">
            <v>7642.11</v>
          </cell>
          <cell r="E1386" t="str">
            <v>RES</v>
          </cell>
          <cell r="I1386" t="str">
            <v>Second Year</v>
          </cell>
        </row>
        <row r="1387">
          <cell r="B1387">
            <v>2013</v>
          </cell>
          <cell r="D1387">
            <v>9138</v>
          </cell>
          <cell r="E1387" t="str">
            <v>RES</v>
          </cell>
          <cell r="I1387" t="str">
            <v>Second Year</v>
          </cell>
        </row>
        <row r="1388">
          <cell r="B1388">
            <v>2013</v>
          </cell>
          <cell r="D1388">
            <v>46832</v>
          </cell>
          <cell r="E1388" t="str">
            <v>RES</v>
          </cell>
          <cell r="I1388" t="str">
            <v>Second Year</v>
          </cell>
        </row>
        <row r="1389">
          <cell r="B1389">
            <v>2013</v>
          </cell>
          <cell r="D1389">
            <v>6853</v>
          </cell>
          <cell r="E1389" t="str">
            <v>RES</v>
          </cell>
          <cell r="I1389" t="str">
            <v>Second Year</v>
          </cell>
        </row>
        <row r="1390">
          <cell r="B1390">
            <v>2013</v>
          </cell>
          <cell r="D1390">
            <v>25129</v>
          </cell>
          <cell r="E1390" t="str">
            <v>RES</v>
          </cell>
          <cell r="I1390" t="str">
            <v>Second Year</v>
          </cell>
        </row>
        <row r="1391">
          <cell r="B1391">
            <v>2013</v>
          </cell>
          <cell r="D1391">
            <v>6853</v>
          </cell>
          <cell r="E1391" t="str">
            <v>RES</v>
          </cell>
          <cell r="I1391" t="str">
            <v>Second Year</v>
          </cell>
        </row>
        <row r="1392">
          <cell r="B1392">
            <v>2013</v>
          </cell>
          <cell r="D1392">
            <v>6853</v>
          </cell>
          <cell r="E1392" t="str">
            <v>RES</v>
          </cell>
          <cell r="I1392" t="str">
            <v>Second Year</v>
          </cell>
        </row>
        <row r="1393">
          <cell r="B1393">
            <v>2013</v>
          </cell>
          <cell r="D1393">
            <v>12565.18</v>
          </cell>
          <cell r="E1393" t="str">
            <v>RES</v>
          </cell>
          <cell r="I1393" t="str">
            <v>Second Year</v>
          </cell>
        </row>
        <row r="1394">
          <cell r="B1394">
            <v>2013</v>
          </cell>
          <cell r="D1394">
            <v>6002</v>
          </cell>
          <cell r="E1394" t="str">
            <v>RES</v>
          </cell>
          <cell r="I1394" t="str">
            <v>Second Year</v>
          </cell>
        </row>
        <row r="1395">
          <cell r="B1395">
            <v>2013</v>
          </cell>
          <cell r="D1395">
            <v>30759</v>
          </cell>
          <cell r="E1395" t="str">
            <v>RES</v>
          </cell>
          <cell r="I1395" t="str">
            <v>Second Year</v>
          </cell>
        </row>
        <row r="1396">
          <cell r="B1396">
            <v>2013</v>
          </cell>
          <cell r="D1396">
            <v>4501</v>
          </cell>
          <cell r="E1396" t="str">
            <v>RES</v>
          </cell>
          <cell r="I1396" t="str">
            <v>Second Year</v>
          </cell>
        </row>
        <row r="1397">
          <cell r="B1397">
            <v>2013</v>
          </cell>
          <cell r="D1397">
            <v>16505</v>
          </cell>
          <cell r="E1397" t="str">
            <v>RES</v>
          </cell>
          <cell r="I1397" t="str">
            <v>Second Year</v>
          </cell>
        </row>
        <row r="1398">
          <cell r="B1398">
            <v>2013</v>
          </cell>
          <cell r="D1398">
            <v>4501</v>
          </cell>
          <cell r="E1398" t="str">
            <v>RES</v>
          </cell>
          <cell r="I1398" t="str">
            <v>Second Year</v>
          </cell>
        </row>
        <row r="1399">
          <cell r="B1399">
            <v>2013</v>
          </cell>
          <cell r="D1399">
            <v>4501</v>
          </cell>
          <cell r="E1399" t="str">
            <v>RES</v>
          </cell>
          <cell r="I1399" t="str">
            <v>Second Year</v>
          </cell>
        </row>
        <row r="1400">
          <cell r="B1400">
            <v>2013</v>
          </cell>
          <cell r="D1400">
            <v>8252.42</v>
          </cell>
          <cell r="E1400" t="str">
            <v>RES</v>
          </cell>
          <cell r="I1400" t="str">
            <v>Second Year</v>
          </cell>
        </row>
        <row r="1401">
          <cell r="B1401">
            <v>2013</v>
          </cell>
          <cell r="D1401">
            <v>2105</v>
          </cell>
          <cell r="E1401" t="str">
            <v>RES</v>
          </cell>
          <cell r="I1401" t="str">
            <v>Second Year</v>
          </cell>
        </row>
        <row r="1402">
          <cell r="B1402">
            <v>2013</v>
          </cell>
          <cell r="D1402">
            <v>10790</v>
          </cell>
          <cell r="E1402" t="str">
            <v>RES</v>
          </cell>
          <cell r="I1402" t="str">
            <v>Second Year</v>
          </cell>
        </row>
        <row r="1403">
          <cell r="B1403">
            <v>2013</v>
          </cell>
          <cell r="D1403">
            <v>1579</v>
          </cell>
          <cell r="E1403" t="str">
            <v>RES</v>
          </cell>
          <cell r="I1403" t="str">
            <v>Second Year</v>
          </cell>
        </row>
        <row r="1404">
          <cell r="B1404">
            <v>2013</v>
          </cell>
          <cell r="D1404">
            <v>5790</v>
          </cell>
          <cell r="E1404" t="str">
            <v>RES</v>
          </cell>
          <cell r="I1404" t="str">
            <v>Second Year</v>
          </cell>
        </row>
        <row r="1405">
          <cell r="B1405">
            <v>2013</v>
          </cell>
          <cell r="D1405">
            <v>1579</v>
          </cell>
          <cell r="E1405" t="str">
            <v>RES</v>
          </cell>
          <cell r="I1405" t="str">
            <v>Second Year</v>
          </cell>
        </row>
        <row r="1406">
          <cell r="B1406">
            <v>2013</v>
          </cell>
          <cell r="D1406">
            <v>1579</v>
          </cell>
          <cell r="E1406" t="str">
            <v>RES</v>
          </cell>
          <cell r="I1406" t="str">
            <v>Second Year</v>
          </cell>
        </row>
        <row r="1407">
          <cell r="B1407">
            <v>2013</v>
          </cell>
          <cell r="D1407">
            <v>2894.08</v>
          </cell>
          <cell r="E1407" t="str">
            <v>RES</v>
          </cell>
          <cell r="I1407" t="str">
            <v>Second Year</v>
          </cell>
        </row>
        <row r="1408">
          <cell r="B1408">
            <v>2013</v>
          </cell>
          <cell r="D1408">
            <v>23967</v>
          </cell>
          <cell r="E1408" t="str">
            <v>RES</v>
          </cell>
          <cell r="I1408" t="str">
            <v>Second Year</v>
          </cell>
        </row>
        <row r="1409">
          <cell r="B1409">
            <v>2013</v>
          </cell>
          <cell r="D1409">
            <v>42148</v>
          </cell>
          <cell r="E1409" t="str">
            <v>RES</v>
          </cell>
          <cell r="I1409" t="str">
            <v>Second Year</v>
          </cell>
        </row>
        <row r="1410">
          <cell r="B1410">
            <v>2013</v>
          </cell>
          <cell r="D1410">
            <v>16528.28</v>
          </cell>
          <cell r="E1410" t="str">
            <v>RES</v>
          </cell>
          <cell r="I1410" t="str">
            <v>Second Year</v>
          </cell>
        </row>
        <row r="1411">
          <cell r="B1411">
            <v>2013</v>
          </cell>
          <cell r="D1411">
            <v>39405</v>
          </cell>
          <cell r="E1411" t="str">
            <v>RES</v>
          </cell>
          <cell r="I1411" t="str">
            <v>Second Year</v>
          </cell>
        </row>
        <row r="1412">
          <cell r="B1412">
            <v>2013</v>
          </cell>
          <cell r="D1412">
            <v>69298</v>
          </cell>
          <cell r="E1412" t="str">
            <v>RES</v>
          </cell>
          <cell r="I1412" t="str">
            <v>Second Year</v>
          </cell>
        </row>
        <row r="1413">
          <cell r="B1413">
            <v>2013</v>
          </cell>
          <cell r="D1413">
            <v>27175.65</v>
          </cell>
          <cell r="E1413" t="str">
            <v>RES</v>
          </cell>
          <cell r="I1413" t="str">
            <v>Second Year</v>
          </cell>
        </row>
        <row r="1414">
          <cell r="B1414">
            <v>2013</v>
          </cell>
          <cell r="D1414">
            <v>25881</v>
          </cell>
          <cell r="E1414" t="str">
            <v>RES</v>
          </cell>
          <cell r="I1414" t="str">
            <v>Second Year</v>
          </cell>
        </row>
        <row r="1415">
          <cell r="B1415">
            <v>2013</v>
          </cell>
          <cell r="D1415">
            <v>45515</v>
          </cell>
          <cell r="E1415" t="str">
            <v>RES</v>
          </cell>
          <cell r="I1415" t="str">
            <v>Second Year</v>
          </cell>
        </row>
        <row r="1416">
          <cell r="B1416">
            <v>2013</v>
          </cell>
          <cell r="D1416">
            <v>17848.669999999998</v>
          </cell>
          <cell r="E1416" t="str">
            <v>RES</v>
          </cell>
          <cell r="I1416" t="str">
            <v>Second Year</v>
          </cell>
        </row>
        <row r="1417">
          <cell r="B1417">
            <v>2013</v>
          </cell>
          <cell r="D1417">
            <v>9079</v>
          </cell>
          <cell r="E1417" t="str">
            <v>RES</v>
          </cell>
          <cell r="I1417" t="str">
            <v>Second Year</v>
          </cell>
        </row>
        <row r="1418">
          <cell r="B1418">
            <v>2013</v>
          </cell>
          <cell r="D1418">
            <v>15966</v>
          </cell>
          <cell r="E1418" t="str">
            <v>RES</v>
          </cell>
          <cell r="I1418" t="str">
            <v>Second Year</v>
          </cell>
        </row>
        <row r="1419">
          <cell r="B1419">
            <v>2013</v>
          </cell>
          <cell r="D1419">
            <v>6260.33</v>
          </cell>
          <cell r="E1419" t="str">
            <v>RES</v>
          </cell>
          <cell r="I1419" t="str">
            <v>Second Year</v>
          </cell>
        </row>
        <row r="1420">
          <cell r="B1420">
            <v>2013</v>
          </cell>
          <cell r="D1420">
            <v>2316</v>
          </cell>
          <cell r="E1420" t="str">
            <v>RES</v>
          </cell>
          <cell r="I1420" t="str">
            <v>Second Year</v>
          </cell>
        </row>
        <row r="1421">
          <cell r="B1421">
            <v>2013</v>
          </cell>
          <cell r="D1421">
            <v>113459.04</v>
          </cell>
          <cell r="E1421" t="str">
            <v>RES</v>
          </cell>
          <cell r="I1421" t="str">
            <v>Second Year</v>
          </cell>
        </row>
        <row r="1422">
          <cell r="B1422">
            <v>2013</v>
          </cell>
          <cell r="D1422">
            <v>3807</v>
          </cell>
          <cell r="E1422" t="str">
            <v>RES</v>
          </cell>
          <cell r="I1422" t="str">
            <v>Second Year</v>
          </cell>
        </row>
        <row r="1423">
          <cell r="B1423">
            <v>2013</v>
          </cell>
          <cell r="D1423">
            <v>186545.52</v>
          </cell>
          <cell r="E1423" t="str">
            <v>RES</v>
          </cell>
          <cell r="I1423" t="str">
            <v>Second Year</v>
          </cell>
        </row>
        <row r="1424">
          <cell r="B1424">
            <v>2013</v>
          </cell>
          <cell r="D1424">
            <v>2500</v>
          </cell>
          <cell r="E1424" t="str">
            <v>RES</v>
          </cell>
          <cell r="I1424" t="str">
            <v>Second Year</v>
          </cell>
        </row>
        <row r="1425">
          <cell r="B1425">
            <v>2013</v>
          </cell>
          <cell r="D1425">
            <v>122522.93</v>
          </cell>
          <cell r="E1425" t="str">
            <v>RES</v>
          </cell>
          <cell r="I1425" t="str">
            <v>Second Year</v>
          </cell>
        </row>
        <row r="1426">
          <cell r="B1426">
            <v>2013</v>
          </cell>
          <cell r="D1426">
            <v>877</v>
          </cell>
          <cell r="E1426" t="str">
            <v>RES</v>
          </cell>
          <cell r="I1426" t="str">
            <v>Second Year</v>
          </cell>
        </row>
        <row r="1427">
          <cell r="B1427">
            <v>2013</v>
          </cell>
          <cell r="D1427">
            <v>42978.67</v>
          </cell>
          <cell r="E1427" t="str">
            <v>RES</v>
          </cell>
          <cell r="I1427" t="str">
            <v>Second Year</v>
          </cell>
        </row>
        <row r="1428">
          <cell r="B1428">
            <v>2013</v>
          </cell>
          <cell r="D1428">
            <v>38751.22</v>
          </cell>
          <cell r="E1428" t="str">
            <v>RES</v>
          </cell>
          <cell r="I1428" t="str">
            <v>Second Year</v>
          </cell>
        </row>
        <row r="1429">
          <cell r="B1429">
            <v>2013</v>
          </cell>
          <cell r="D1429">
            <v>63713.16</v>
          </cell>
          <cell r="E1429" t="str">
            <v>RES</v>
          </cell>
          <cell r="I1429" t="str">
            <v>Second Year</v>
          </cell>
        </row>
        <row r="1430">
          <cell r="B1430">
            <v>2013</v>
          </cell>
          <cell r="D1430">
            <v>41846.6</v>
          </cell>
          <cell r="E1430" t="str">
            <v>RES</v>
          </cell>
          <cell r="I1430" t="str">
            <v>Second Year</v>
          </cell>
        </row>
        <row r="1431">
          <cell r="B1431">
            <v>2013</v>
          </cell>
          <cell r="D1431">
            <v>14678.99</v>
          </cell>
          <cell r="E1431" t="str">
            <v>RES</v>
          </cell>
          <cell r="I1431" t="str">
            <v>Second Year</v>
          </cell>
        </row>
        <row r="1432">
          <cell r="B1432">
            <v>2013</v>
          </cell>
          <cell r="D1432">
            <v>151459.49</v>
          </cell>
          <cell r="E1432" t="str">
            <v>MF</v>
          </cell>
          <cell r="I1432" t="str">
            <v>Second Year</v>
          </cell>
        </row>
        <row r="1433">
          <cell r="B1433">
            <v>2013</v>
          </cell>
          <cell r="D1433">
            <v>249023.42</v>
          </cell>
          <cell r="E1433" t="str">
            <v>MF</v>
          </cell>
          <cell r="I1433" t="str">
            <v>Second Year</v>
          </cell>
        </row>
        <row r="1434">
          <cell r="B1434">
            <v>2013</v>
          </cell>
          <cell r="D1434">
            <v>163557.79</v>
          </cell>
          <cell r="E1434" t="str">
            <v>MF</v>
          </cell>
          <cell r="I1434" t="str">
            <v>Second Year</v>
          </cell>
        </row>
        <row r="1435">
          <cell r="B1435">
            <v>2013</v>
          </cell>
          <cell r="D1435">
            <v>57372.959999999999</v>
          </cell>
          <cell r="E1435" t="str">
            <v>MF</v>
          </cell>
          <cell r="I1435" t="str">
            <v>Second Year</v>
          </cell>
        </row>
        <row r="1436">
          <cell r="B1436">
            <v>2013</v>
          </cell>
          <cell r="D1436">
            <v>18656</v>
          </cell>
          <cell r="E1436" t="str">
            <v>RES</v>
          </cell>
          <cell r="I1436" t="str">
            <v>Second Year</v>
          </cell>
        </row>
        <row r="1437">
          <cell r="B1437">
            <v>2013</v>
          </cell>
          <cell r="D1437">
            <v>16083</v>
          </cell>
          <cell r="E1437" t="str">
            <v>RES</v>
          </cell>
          <cell r="I1437" t="str">
            <v>Second Year</v>
          </cell>
        </row>
        <row r="1438">
          <cell r="B1438">
            <v>2013</v>
          </cell>
          <cell r="D1438">
            <v>29592.28</v>
          </cell>
          <cell r="E1438" t="str">
            <v>RES</v>
          </cell>
          <cell r="I1438" t="str">
            <v>Second Year</v>
          </cell>
        </row>
        <row r="1439">
          <cell r="B1439">
            <v>2013</v>
          </cell>
          <cell r="D1439">
            <v>30674</v>
          </cell>
          <cell r="E1439" t="str">
            <v>RES</v>
          </cell>
          <cell r="I1439" t="str">
            <v>Second Year</v>
          </cell>
        </row>
        <row r="1440">
          <cell r="B1440">
            <v>2013</v>
          </cell>
          <cell r="D1440">
            <v>26443</v>
          </cell>
          <cell r="E1440" t="str">
            <v>RES</v>
          </cell>
          <cell r="I1440" t="str">
            <v>Second Year</v>
          </cell>
        </row>
        <row r="1441">
          <cell r="B1441">
            <v>2013</v>
          </cell>
          <cell r="D1441">
            <v>48653.84</v>
          </cell>
          <cell r="E1441" t="str">
            <v>RES</v>
          </cell>
          <cell r="I1441" t="str">
            <v>Second Year</v>
          </cell>
        </row>
        <row r="1442">
          <cell r="B1442">
            <v>2013</v>
          </cell>
          <cell r="D1442">
            <v>20146</v>
          </cell>
          <cell r="E1442" t="str">
            <v>RES</v>
          </cell>
          <cell r="I1442" t="str">
            <v>Second Year</v>
          </cell>
        </row>
        <row r="1443">
          <cell r="B1443">
            <v>2013</v>
          </cell>
          <cell r="D1443">
            <v>17367</v>
          </cell>
          <cell r="E1443" t="str">
            <v>RES</v>
          </cell>
          <cell r="I1443" t="str">
            <v>Second Year</v>
          </cell>
        </row>
        <row r="1444">
          <cell r="B1444">
            <v>2013</v>
          </cell>
          <cell r="D1444">
            <v>31956.95</v>
          </cell>
          <cell r="E1444" t="str">
            <v>RES</v>
          </cell>
          <cell r="I1444" t="str">
            <v>Second Year</v>
          </cell>
        </row>
        <row r="1445">
          <cell r="B1445">
            <v>2013</v>
          </cell>
          <cell r="D1445">
            <v>7067</v>
          </cell>
          <cell r="E1445" t="str">
            <v>RES</v>
          </cell>
          <cell r="I1445" t="str">
            <v>Second Year</v>
          </cell>
        </row>
        <row r="1446">
          <cell r="B1446">
            <v>2013</v>
          </cell>
          <cell r="D1446">
            <v>6092</v>
          </cell>
          <cell r="E1446" t="str">
            <v>RES</v>
          </cell>
          <cell r="I1446" t="str">
            <v>Second Year</v>
          </cell>
        </row>
        <row r="1447">
          <cell r="B1447">
            <v>2013</v>
          </cell>
          <cell r="D1447">
            <v>11209.73</v>
          </cell>
          <cell r="E1447" t="str">
            <v>RES</v>
          </cell>
          <cell r="I1447" t="str">
            <v>Second Year</v>
          </cell>
        </row>
        <row r="1448">
          <cell r="B1448">
            <v>2013</v>
          </cell>
          <cell r="D1448">
            <v>1099.07</v>
          </cell>
          <cell r="E1448" t="str">
            <v>CASH PREPAYMENT</v>
          </cell>
          <cell r="I1448" t="str">
            <v>Second Year</v>
          </cell>
        </row>
        <row r="1449">
          <cell r="B1449">
            <v>2013</v>
          </cell>
          <cell r="D1449">
            <v>1807.05</v>
          </cell>
          <cell r="E1449" t="str">
            <v>CASH PREPAYMENT</v>
          </cell>
          <cell r="I1449" t="str">
            <v>Second Year</v>
          </cell>
        </row>
        <row r="1450">
          <cell r="B1450">
            <v>2013</v>
          </cell>
          <cell r="D1450">
            <v>1186.8699999999999</v>
          </cell>
          <cell r="E1450" t="str">
            <v>CASH PREPAYMENT</v>
          </cell>
          <cell r="I1450" t="str">
            <v>Second Year</v>
          </cell>
        </row>
        <row r="1451">
          <cell r="B1451">
            <v>2013</v>
          </cell>
          <cell r="D1451">
            <v>416.33</v>
          </cell>
          <cell r="E1451" t="str">
            <v>CASH PREPAYMENT</v>
          </cell>
          <cell r="I1451" t="str">
            <v>Second Year</v>
          </cell>
        </row>
        <row r="1452">
          <cell r="B1452">
            <v>2013</v>
          </cell>
          <cell r="D1452">
            <v>69968.47</v>
          </cell>
          <cell r="E1452" t="str">
            <v>CASH PREPAYMENT</v>
          </cell>
          <cell r="I1452" t="str">
            <v>Second Year</v>
          </cell>
        </row>
        <row r="1453">
          <cell r="B1453">
            <v>2013</v>
          </cell>
          <cell r="D1453">
            <v>115039.26</v>
          </cell>
          <cell r="E1453" t="str">
            <v>CASH PREPAYMENT</v>
          </cell>
          <cell r="I1453" t="str">
            <v>Second Year</v>
          </cell>
        </row>
        <row r="1454">
          <cell r="B1454">
            <v>2013</v>
          </cell>
          <cell r="D1454">
            <v>75557.42</v>
          </cell>
          <cell r="E1454" t="str">
            <v>CASH PREPAYMENT</v>
          </cell>
          <cell r="I1454" t="str">
            <v>Second Year</v>
          </cell>
        </row>
        <row r="1455">
          <cell r="B1455">
            <v>2013</v>
          </cell>
          <cell r="D1455">
            <v>26504.11</v>
          </cell>
          <cell r="E1455" t="str">
            <v>CASH PREPAYMENT</v>
          </cell>
          <cell r="I1455" t="str">
            <v>Second Year</v>
          </cell>
        </row>
        <row r="1456">
          <cell r="B1456">
            <v>2014</v>
          </cell>
          <cell r="D1456">
            <v>3277</v>
          </cell>
          <cell r="E1456" t="str">
            <v>RES</v>
          </cell>
          <cell r="I1456" t="str">
            <v>First Year</v>
          </cell>
        </row>
        <row r="1457">
          <cell r="B1457">
            <v>2014</v>
          </cell>
          <cell r="D1457">
            <v>7208</v>
          </cell>
          <cell r="E1457" t="str">
            <v>RES</v>
          </cell>
          <cell r="I1457" t="str">
            <v>First Year</v>
          </cell>
        </row>
        <row r="1458">
          <cell r="B1458">
            <v>2014</v>
          </cell>
          <cell r="D1458">
            <v>5387</v>
          </cell>
          <cell r="E1458" t="str">
            <v>RES</v>
          </cell>
          <cell r="I1458" t="str">
            <v>First Year</v>
          </cell>
        </row>
        <row r="1459">
          <cell r="B1459">
            <v>2014</v>
          </cell>
          <cell r="D1459">
            <v>11851</v>
          </cell>
          <cell r="E1459" t="str">
            <v>RES</v>
          </cell>
          <cell r="I1459" t="str">
            <v>First Year</v>
          </cell>
        </row>
        <row r="1460">
          <cell r="B1460">
            <v>2014</v>
          </cell>
          <cell r="D1460">
            <v>3538</v>
          </cell>
          <cell r="E1460" t="str">
            <v>RES</v>
          </cell>
          <cell r="I1460" t="str">
            <v>First Year</v>
          </cell>
        </row>
        <row r="1461">
          <cell r="B1461">
            <v>2014</v>
          </cell>
          <cell r="D1461">
            <v>7784</v>
          </cell>
          <cell r="E1461" t="str">
            <v>RES</v>
          </cell>
          <cell r="I1461" t="str">
            <v>First Year</v>
          </cell>
        </row>
        <row r="1462">
          <cell r="B1462">
            <v>2014</v>
          </cell>
          <cell r="D1462">
            <v>1241</v>
          </cell>
          <cell r="E1462" t="str">
            <v>RES</v>
          </cell>
          <cell r="I1462" t="str">
            <v>First Year</v>
          </cell>
        </row>
        <row r="1463">
          <cell r="B1463">
            <v>2014</v>
          </cell>
          <cell r="D1463">
            <v>2730</v>
          </cell>
          <cell r="E1463" t="str">
            <v>RES</v>
          </cell>
          <cell r="I1463" t="str">
            <v>First Year</v>
          </cell>
        </row>
        <row r="1464">
          <cell r="B1464">
            <v>2014</v>
          </cell>
          <cell r="D1464">
            <v>3118</v>
          </cell>
          <cell r="E1464" t="str">
            <v>RES</v>
          </cell>
          <cell r="I1464" t="str">
            <v>First Year</v>
          </cell>
        </row>
        <row r="1465">
          <cell r="B1465">
            <v>2014</v>
          </cell>
          <cell r="D1465">
            <v>7406</v>
          </cell>
          <cell r="E1465" t="str">
            <v>RES</v>
          </cell>
          <cell r="I1465" t="str">
            <v>First Year</v>
          </cell>
        </row>
        <row r="1466">
          <cell r="B1466">
            <v>2014</v>
          </cell>
          <cell r="D1466">
            <v>11694</v>
          </cell>
          <cell r="E1466" t="str">
            <v>RES</v>
          </cell>
          <cell r="I1466" t="str">
            <v>First Year</v>
          </cell>
        </row>
        <row r="1467">
          <cell r="B1467">
            <v>2014</v>
          </cell>
          <cell r="D1467">
            <v>5127</v>
          </cell>
          <cell r="E1467" t="str">
            <v>RES</v>
          </cell>
          <cell r="I1467" t="str">
            <v>First Year</v>
          </cell>
        </row>
        <row r="1468">
          <cell r="B1468">
            <v>2014</v>
          </cell>
          <cell r="D1468">
            <v>12177</v>
          </cell>
          <cell r="E1468" t="str">
            <v>RES</v>
          </cell>
          <cell r="I1468" t="str">
            <v>First Year</v>
          </cell>
        </row>
        <row r="1469">
          <cell r="B1469">
            <v>2014</v>
          </cell>
          <cell r="D1469">
            <v>19226</v>
          </cell>
          <cell r="E1469" t="str">
            <v>RES</v>
          </cell>
          <cell r="I1469" t="str">
            <v>First Year</v>
          </cell>
        </row>
        <row r="1470">
          <cell r="B1470">
            <v>2014</v>
          </cell>
          <cell r="D1470">
            <v>3367</v>
          </cell>
          <cell r="E1470" t="str">
            <v>RES</v>
          </cell>
          <cell r="I1470" t="str">
            <v>First Year</v>
          </cell>
        </row>
        <row r="1471">
          <cell r="B1471">
            <v>2014</v>
          </cell>
          <cell r="D1471">
            <v>7997</v>
          </cell>
          <cell r="E1471" t="str">
            <v>RES</v>
          </cell>
          <cell r="I1471" t="str">
            <v>First Year</v>
          </cell>
        </row>
        <row r="1472">
          <cell r="B1472">
            <v>2014</v>
          </cell>
          <cell r="D1472">
            <v>12628</v>
          </cell>
          <cell r="E1472" t="str">
            <v>RES</v>
          </cell>
          <cell r="I1472" t="str">
            <v>First Year</v>
          </cell>
        </row>
        <row r="1473">
          <cell r="B1473">
            <v>2014</v>
          </cell>
          <cell r="D1473">
            <v>1181</v>
          </cell>
          <cell r="E1473" t="str">
            <v>RES</v>
          </cell>
          <cell r="I1473" t="str">
            <v>First Year</v>
          </cell>
        </row>
        <row r="1474">
          <cell r="B1474">
            <v>2014</v>
          </cell>
          <cell r="D1474">
            <v>2805</v>
          </cell>
          <cell r="E1474" t="str">
            <v>RES</v>
          </cell>
          <cell r="I1474" t="str">
            <v>First Year</v>
          </cell>
        </row>
        <row r="1475">
          <cell r="B1475">
            <v>2014</v>
          </cell>
          <cell r="D1475">
            <v>4429</v>
          </cell>
          <cell r="E1475" t="str">
            <v>RES</v>
          </cell>
          <cell r="I1475" t="str">
            <v>First Year</v>
          </cell>
        </row>
        <row r="1476">
          <cell r="B1476">
            <v>2014</v>
          </cell>
          <cell r="D1476">
            <v>3069</v>
          </cell>
          <cell r="E1476" t="str">
            <v>RES</v>
          </cell>
          <cell r="I1476" t="str">
            <v>First Year</v>
          </cell>
        </row>
        <row r="1477">
          <cell r="B1477">
            <v>2014</v>
          </cell>
          <cell r="D1477">
            <v>5045</v>
          </cell>
          <cell r="E1477" t="str">
            <v>RES</v>
          </cell>
          <cell r="I1477" t="str">
            <v>First Year</v>
          </cell>
        </row>
        <row r="1478">
          <cell r="B1478">
            <v>2014</v>
          </cell>
          <cell r="D1478">
            <v>3313</v>
          </cell>
          <cell r="E1478" t="str">
            <v>RES</v>
          </cell>
          <cell r="I1478" t="str">
            <v>First Year</v>
          </cell>
        </row>
        <row r="1479">
          <cell r="B1479">
            <v>2014</v>
          </cell>
          <cell r="D1479">
            <v>1162</v>
          </cell>
          <cell r="E1479" t="str">
            <v>RES</v>
          </cell>
          <cell r="I1479" t="str">
            <v>First Year</v>
          </cell>
        </row>
        <row r="1480">
          <cell r="B1480">
            <v>2014</v>
          </cell>
          <cell r="D1480">
            <v>5021</v>
          </cell>
          <cell r="E1480" t="str">
            <v>RES</v>
          </cell>
          <cell r="I1480" t="str">
            <v>First Year</v>
          </cell>
        </row>
        <row r="1481">
          <cell r="B1481">
            <v>2014</v>
          </cell>
          <cell r="D1481">
            <v>10042</v>
          </cell>
          <cell r="E1481" t="str">
            <v>RES</v>
          </cell>
          <cell r="I1481" t="str">
            <v>First Year</v>
          </cell>
        </row>
        <row r="1482">
          <cell r="B1482">
            <v>2014</v>
          </cell>
          <cell r="D1482">
            <v>8255</v>
          </cell>
          <cell r="E1482" t="str">
            <v>RES</v>
          </cell>
          <cell r="I1482" t="str">
            <v>First Year</v>
          </cell>
        </row>
        <row r="1483">
          <cell r="B1483">
            <v>2014</v>
          </cell>
          <cell r="D1483">
            <v>16510</v>
          </cell>
          <cell r="E1483" t="str">
            <v>RES</v>
          </cell>
          <cell r="I1483" t="str">
            <v>First Year</v>
          </cell>
        </row>
        <row r="1484">
          <cell r="B1484">
            <v>2014</v>
          </cell>
          <cell r="D1484">
            <v>5422</v>
          </cell>
          <cell r="E1484" t="str">
            <v>RES</v>
          </cell>
          <cell r="I1484" t="str">
            <v>First Year</v>
          </cell>
        </row>
        <row r="1485">
          <cell r="B1485">
            <v>2014</v>
          </cell>
          <cell r="D1485">
            <v>10844</v>
          </cell>
          <cell r="E1485" t="str">
            <v>RES</v>
          </cell>
          <cell r="I1485" t="str">
            <v>First Year</v>
          </cell>
        </row>
        <row r="1486">
          <cell r="B1486">
            <v>2014</v>
          </cell>
          <cell r="D1486">
            <v>1902</v>
          </cell>
          <cell r="E1486" t="str">
            <v>RES</v>
          </cell>
          <cell r="I1486" t="str">
            <v>First Year</v>
          </cell>
        </row>
        <row r="1487">
          <cell r="B1487">
            <v>2014</v>
          </cell>
          <cell r="D1487">
            <v>3804</v>
          </cell>
          <cell r="E1487" t="str">
            <v>RES</v>
          </cell>
          <cell r="I1487" t="str">
            <v>First Year</v>
          </cell>
        </row>
        <row r="1488">
          <cell r="B1488">
            <v>2014</v>
          </cell>
          <cell r="D1488">
            <v>3679</v>
          </cell>
          <cell r="E1488" t="str">
            <v>RES</v>
          </cell>
          <cell r="I1488" t="str">
            <v>First Year</v>
          </cell>
        </row>
        <row r="1489">
          <cell r="B1489">
            <v>2014</v>
          </cell>
          <cell r="D1489">
            <v>6049</v>
          </cell>
          <cell r="E1489" t="str">
            <v>RES</v>
          </cell>
          <cell r="I1489" t="str">
            <v>First Year</v>
          </cell>
        </row>
        <row r="1490">
          <cell r="B1490">
            <v>2014</v>
          </cell>
          <cell r="D1490">
            <v>3973</v>
          </cell>
          <cell r="E1490" t="str">
            <v>RES</v>
          </cell>
          <cell r="I1490" t="str">
            <v>First Year</v>
          </cell>
        </row>
        <row r="1491">
          <cell r="B1491">
            <v>2014</v>
          </cell>
          <cell r="D1491">
            <v>1394</v>
          </cell>
          <cell r="E1491" t="str">
            <v>RES</v>
          </cell>
          <cell r="I1491" t="str">
            <v>First Year</v>
          </cell>
        </row>
        <row r="1492">
          <cell r="B1492">
            <v>2014</v>
          </cell>
          <cell r="D1492">
            <v>3650</v>
          </cell>
          <cell r="E1492" t="str">
            <v>RES</v>
          </cell>
          <cell r="I1492" t="str">
            <v>First Year</v>
          </cell>
        </row>
        <row r="1493">
          <cell r="B1493">
            <v>2014</v>
          </cell>
          <cell r="D1493">
            <v>6001</v>
          </cell>
          <cell r="E1493" t="str">
            <v>RES</v>
          </cell>
          <cell r="I1493" t="str">
            <v>First Year</v>
          </cell>
        </row>
        <row r="1494">
          <cell r="B1494">
            <v>2014</v>
          </cell>
          <cell r="D1494">
            <v>3941</v>
          </cell>
          <cell r="E1494" t="str">
            <v>RES</v>
          </cell>
          <cell r="I1494" t="str">
            <v>First Year</v>
          </cell>
        </row>
        <row r="1495">
          <cell r="B1495">
            <v>2014</v>
          </cell>
          <cell r="D1495">
            <v>1382</v>
          </cell>
          <cell r="E1495" t="str">
            <v>RES</v>
          </cell>
          <cell r="I1495" t="str">
            <v>First Year</v>
          </cell>
        </row>
        <row r="1496">
          <cell r="B1496">
            <v>2014</v>
          </cell>
          <cell r="D1496">
            <v>13748</v>
          </cell>
          <cell r="E1496" t="str">
            <v>RES</v>
          </cell>
          <cell r="I1496" t="str">
            <v>First Year</v>
          </cell>
        </row>
        <row r="1497">
          <cell r="B1497">
            <v>2014</v>
          </cell>
          <cell r="D1497">
            <v>22602</v>
          </cell>
          <cell r="E1497" t="str">
            <v>RES</v>
          </cell>
          <cell r="I1497" t="str">
            <v>First Year</v>
          </cell>
        </row>
        <row r="1498">
          <cell r="B1498">
            <v>2014</v>
          </cell>
          <cell r="D1498">
            <v>14845</v>
          </cell>
          <cell r="E1498" t="str">
            <v>RES</v>
          </cell>
          <cell r="I1498" t="str">
            <v>First Year</v>
          </cell>
        </row>
        <row r="1499">
          <cell r="B1499">
            <v>2014</v>
          </cell>
          <cell r="D1499">
            <v>5207</v>
          </cell>
          <cell r="E1499" t="str">
            <v>RES</v>
          </cell>
          <cell r="I1499" t="str">
            <v>First Year</v>
          </cell>
        </row>
        <row r="1500">
          <cell r="B1500">
            <v>2014</v>
          </cell>
          <cell r="D1500">
            <v>66269.83</v>
          </cell>
          <cell r="E1500" t="str">
            <v>MF</v>
          </cell>
          <cell r="I1500" t="str">
            <v>First Year</v>
          </cell>
        </row>
        <row r="1501">
          <cell r="B1501">
            <v>2014</v>
          </cell>
          <cell r="D1501">
            <v>108953.58</v>
          </cell>
          <cell r="E1501" t="str">
            <v>MF</v>
          </cell>
          <cell r="I1501" t="str">
            <v>First Year</v>
          </cell>
        </row>
        <row r="1502">
          <cell r="B1502">
            <v>2014</v>
          </cell>
          <cell r="D1502">
            <v>71560.23</v>
          </cell>
          <cell r="E1502" t="str">
            <v>MF</v>
          </cell>
          <cell r="I1502" t="str">
            <v>First Year</v>
          </cell>
        </row>
        <row r="1503">
          <cell r="B1503">
            <v>2014</v>
          </cell>
          <cell r="D1503">
            <v>25101.82</v>
          </cell>
          <cell r="E1503" t="str">
            <v>MF</v>
          </cell>
          <cell r="I1503" t="str">
            <v>First Year</v>
          </cell>
        </row>
        <row r="1504">
          <cell r="B1504">
            <v>2014</v>
          </cell>
          <cell r="D1504">
            <v>15954.3</v>
          </cell>
          <cell r="E1504" t="str">
            <v>CASH PREPAYMENT</v>
          </cell>
          <cell r="I1504" t="str">
            <v>First Year</v>
          </cell>
        </row>
        <row r="1505">
          <cell r="B1505">
            <v>2014</v>
          </cell>
          <cell r="D1505">
            <v>26231.4</v>
          </cell>
          <cell r="E1505" t="str">
            <v>CASH PREPAYMENT</v>
          </cell>
          <cell r="I1505" t="str">
            <v>First Year</v>
          </cell>
        </row>
        <row r="1506">
          <cell r="B1506">
            <v>2014</v>
          </cell>
          <cell r="D1506">
            <v>17228.7</v>
          </cell>
          <cell r="E1506" t="str">
            <v>CASH PREPAYMENT</v>
          </cell>
          <cell r="I1506" t="str">
            <v>First Year</v>
          </cell>
        </row>
        <row r="1507">
          <cell r="B1507">
            <v>2014</v>
          </cell>
          <cell r="D1507">
            <v>6043.5</v>
          </cell>
          <cell r="E1507" t="str">
            <v>CASH PREPAYMENT</v>
          </cell>
          <cell r="I1507" t="str">
            <v>First Year</v>
          </cell>
        </row>
        <row r="1508">
          <cell r="B1508">
            <v>2014</v>
          </cell>
          <cell r="D1508">
            <v>39992.11</v>
          </cell>
          <cell r="E1508" t="str">
            <v>CASH PREPAYMENT</v>
          </cell>
          <cell r="I1508" t="str">
            <v>First Year</v>
          </cell>
        </row>
        <row r="1509">
          <cell r="B1509">
            <v>2014</v>
          </cell>
          <cell r="D1509">
            <v>65753.38</v>
          </cell>
          <cell r="E1509" t="str">
            <v>CASH PREPAYMENT</v>
          </cell>
          <cell r="I1509" t="str">
            <v>First Year</v>
          </cell>
        </row>
        <row r="1510">
          <cell r="B1510">
            <v>2014</v>
          </cell>
          <cell r="D1510">
            <v>43186.61</v>
          </cell>
          <cell r="E1510" t="str">
            <v>CASH PREPAYMENT</v>
          </cell>
          <cell r="I1510" t="str">
            <v>First Year</v>
          </cell>
        </row>
        <row r="1511">
          <cell r="B1511">
            <v>2014</v>
          </cell>
          <cell r="D1511">
            <v>15149.04</v>
          </cell>
          <cell r="E1511" t="str">
            <v>CASH PREPAYMENT</v>
          </cell>
          <cell r="I1511" t="str">
            <v>First Year</v>
          </cell>
        </row>
        <row r="1512">
          <cell r="B1512">
            <v>2014</v>
          </cell>
          <cell r="D1512">
            <v>17940.95</v>
          </cell>
          <cell r="E1512" t="str">
            <v>CASH PREPAYMENT</v>
          </cell>
          <cell r="I1512" t="str">
            <v>First Year</v>
          </cell>
        </row>
        <row r="1513">
          <cell r="B1513">
            <v>2014</v>
          </cell>
          <cell r="D1513">
            <v>29496.54</v>
          </cell>
          <cell r="E1513" t="str">
            <v>CASH PREPAYMENT</v>
          </cell>
          <cell r="I1513" t="str">
            <v>First Year</v>
          </cell>
        </row>
        <row r="1514">
          <cell r="B1514">
            <v>2014</v>
          </cell>
          <cell r="D1514">
            <v>19373.2</v>
          </cell>
          <cell r="E1514" t="str">
            <v>CASH PREPAYMENT</v>
          </cell>
          <cell r="I1514" t="str">
            <v>First Year</v>
          </cell>
        </row>
        <row r="1515">
          <cell r="B1515">
            <v>2014</v>
          </cell>
          <cell r="D1515">
            <v>6795.71</v>
          </cell>
          <cell r="E1515" t="str">
            <v>CASH PREPAYMENT</v>
          </cell>
          <cell r="I1515" t="str">
            <v>First Year</v>
          </cell>
        </row>
        <row r="1516">
          <cell r="B1516">
            <v>2014</v>
          </cell>
          <cell r="D1516">
            <v>34062.58</v>
          </cell>
          <cell r="E1516" t="str">
            <v>CASH PREPAYMENT</v>
          </cell>
          <cell r="I1516" t="str">
            <v>First Year</v>
          </cell>
        </row>
        <row r="1517">
          <cell r="B1517">
            <v>2014</v>
          </cell>
          <cell r="D1517">
            <v>56001.97</v>
          </cell>
          <cell r="E1517" t="str">
            <v>CASH PREPAYMENT</v>
          </cell>
          <cell r="I1517" t="str">
            <v>First Year</v>
          </cell>
        </row>
        <row r="1518">
          <cell r="B1518">
            <v>2014</v>
          </cell>
          <cell r="D1518">
            <v>36781.839999999997</v>
          </cell>
          <cell r="E1518" t="str">
            <v>CASH PREPAYMENT</v>
          </cell>
          <cell r="I1518" t="str">
            <v>First Year</v>
          </cell>
        </row>
        <row r="1519">
          <cell r="B1519">
            <v>2014</v>
          </cell>
          <cell r="D1519">
            <v>12902.29</v>
          </cell>
          <cell r="E1519" t="str">
            <v>CASH PREPAYMENT</v>
          </cell>
          <cell r="I1519" t="str">
            <v>First Year</v>
          </cell>
        </row>
        <row r="1520">
          <cell r="B1520">
            <v>2014</v>
          </cell>
          <cell r="D1520">
            <v>35755.800000000003</v>
          </cell>
          <cell r="E1520" t="str">
            <v>CASH PREPAYMENT</v>
          </cell>
          <cell r="I1520" t="str">
            <v>First Year</v>
          </cell>
        </row>
        <row r="1521">
          <cell r="B1521">
            <v>2014</v>
          </cell>
          <cell r="D1521">
            <v>58785.78</v>
          </cell>
          <cell r="E1521" t="str">
            <v>CASH PREPAYMENT</v>
          </cell>
          <cell r="I1521" t="str">
            <v>First Year</v>
          </cell>
        </row>
        <row r="1522">
          <cell r="B1522">
            <v>2014</v>
          </cell>
          <cell r="D1522">
            <v>38610.230000000003</v>
          </cell>
          <cell r="E1522" t="str">
            <v>CASH PREPAYMENT</v>
          </cell>
          <cell r="I1522" t="str">
            <v>First Year</v>
          </cell>
        </row>
        <row r="1523">
          <cell r="B1523">
            <v>2014</v>
          </cell>
          <cell r="D1523">
            <v>13543.66</v>
          </cell>
          <cell r="E1523" t="str">
            <v>CASH PREPAYMENT</v>
          </cell>
          <cell r="I1523" t="str">
            <v>First Year</v>
          </cell>
        </row>
        <row r="1524">
          <cell r="B1524">
            <v>2014</v>
          </cell>
          <cell r="D1524">
            <v>19508.080000000002</v>
          </cell>
          <cell r="E1524" t="str">
            <v>CASH PREPAYMENT</v>
          </cell>
          <cell r="I1524" t="str">
            <v>First Year</v>
          </cell>
        </row>
        <row r="1525">
          <cell r="B1525">
            <v>2014</v>
          </cell>
          <cell r="D1525">
            <v>32073.05</v>
          </cell>
          <cell r="E1525" t="str">
            <v>CASH PREPAYMENT</v>
          </cell>
          <cell r="I1525" t="str">
            <v>First Year</v>
          </cell>
        </row>
        <row r="1526">
          <cell r="B1526">
            <v>2014</v>
          </cell>
          <cell r="D1526">
            <v>21065.43</v>
          </cell>
          <cell r="E1526" t="str">
            <v>CASH PREPAYMENT</v>
          </cell>
          <cell r="I1526" t="str">
            <v>First Year</v>
          </cell>
        </row>
        <row r="1527">
          <cell r="B1527">
            <v>2014</v>
          </cell>
          <cell r="D1527">
            <v>7389.31</v>
          </cell>
          <cell r="E1527" t="str">
            <v>CASH PREPAYMENT</v>
          </cell>
          <cell r="I1527" t="str">
            <v>First Year</v>
          </cell>
        </row>
        <row r="1528">
          <cell r="B1528">
            <v>2014</v>
          </cell>
          <cell r="D1528">
            <v>315353.59000000003</v>
          </cell>
          <cell r="E1528" t="str">
            <v>CASH PREPAYMENT</v>
          </cell>
          <cell r="I1528" t="str">
            <v>First Year</v>
          </cell>
        </row>
        <row r="1529">
          <cell r="B1529">
            <v>2014</v>
          </cell>
          <cell r="D1529">
            <v>518469.81</v>
          </cell>
          <cell r="E1529" t="str">
            <v>CASH PREPAYMENT</v>
          </cell>
          <cell r="I1529" t="str">
            <v>First Year</v>
          </cell>
        </row>
        <row r="1530">
          <cell r="B1530">
            <v>2014</v>
          </cell>
          <cell r="D1530">
            <v>340528.66</v>
          </cell>
          <cell r="E1530" t="str">
            <v>CASH PREPAYMENT</v>
          </cell>
          <cell r="I1530" t="str">
            <v>First Year</v>
          </cell>
        </row>
        <row r="1531">
          <cell r="B1531">
            <v>2014</v>
          </cell>
          <cell r="D1531">
            <v>119450.26</v>
          </cell>
          <cell r="E1531" t="str">
            <v>CASH PREPAYMENT</v>
          </cell>
          <cell r="I1531" t="str">
            <v>First Year</v>
          </cell>
        </row>
        <row r="1532">
          <cell r="B1532">
            <v>2014</v>
          </cell>
          <cell r="D1532">
            <v>266538.36</v>
          </cell>
          <cell r="E1532" t="str">
            <v>CASH PREPAYMENT</v>
          </cell>
          <cell r="I1532" t="str">
            <v>First Year</v>
          </cell>
        </row>
        <row r="1533">
          <cell r="B1533">
            <v>2014</v>
          </cell>
          <cell r="D1533">
            <v>438213.16</v>
          </cell>
          <cell r="E1533" t="str">
            <v>CASH PREPAYMENT</v>
          </cell>
          <cell r="I1533" t="str">
            <v>First Year</v>
          </cell>
        </row>
        <row r="1534">
          <cell r="B1534">
            <v>2014</v>
          </cell>
          <cell r="D1534">
            <v>287816.45</v>
          </cell>
          <cell r="E1534" t="str">
            <v>CASH PREPAYMENT</v>
          </cell>
          <cell r="I1534" t="str">
            <v>First Year</v>
          </cell>
        </row>
        <row r="1535">
          <cell r="B1535">
            <v>2014</v>
          </cell>
          <cell r="D1535">
            <v>100959.93</v>
          </cell>
          <cell r="E1535" t="str">
            <v>CASH PREPAYMENT</v>
          </cell>
          <cell r="I1535" t="str">
            <v>First Year</v>
          </cell>
        </row>
        <row r="1536">
          <cell r="B1536">
            <v>2014</v>
          </cell>
          <cell r="D1536">
            <v>4629.34</v>
          </cell>
          <cell r="E1536" t="str">
            <v>CASH PREPAYMENT</v>
          </cell>
          <cell r="I1536" t="str">
            <v>First Year</v>
          </cell>
        </row>
        <row r="1537">
          <cell r="B1537">
            <v>2014</v>
          </cell>
          <cell r="D1537">
            <v>7611.06</v>
          </cell>
          <cell r="E1537" t="str">
            <v>CASH PREPAYMENT</v>
          </cell>
          <cell r="I1537" t="str">
            <v>First Year</v>
          </cell>
        </row>
        <row r="1538">
          <cell r="B1538">
            <v>2014</v>
          </cell>
          <cell r="D1538">
            <v>4998.91</v>
          </cell>
          <cell r="E1538" t="str">
            <v>CASH PREPAYMENT</v>
          </cell>
          <cell r="I1538" t="str">
            <v>First Year</v>
          </cell>
        </row>
        <row r="1539">
          <cell r="B1539">
            <v>2014</v>
          </cell>
          <cell r="D1539">
            <v>1753.51</v>
          </cell>
          <cell r="E1539" t="str">
            <v>CASH PREPAYMENT</v>
          </cell>
          <cell r="I1539" t="str">
            <v>First Year</v>
          </cell>
        </row>
        <row r="1540">
          <cell r="B1540">
            <v>2014</v>
          </cell>
          <cell r="D1540">
            <v>44239.93</v>
          </cell>
          <cell r="E1540" t="str">
            <v>CASH PREPAYMENT</v>
          </cell>
          <cell r="I1540" t="str">
            <v>First Year</v>
          </cell>
        </row>
        <row r="1541">
          <cell r="B1541">
            <v>2014</v>
          </cell>
          <cell r="D1541">
            <v>72734.44</v>
          </cell>
          <cell r="E1541" t="str">
            <v>CASH PREPAYMENT</v>
          </cell>
          <cell r="I1541" t="str">
            <v>First Year</v>
          </cell>
        </row>
        <row r="1542">
          <cell r="B1542">
            <v>2014</v>
          </cell>
          <cell r="D1542">
            <v>47771.66</v>
          </cell>
          <cell r="E1542" t="str">
            <v>CASH PREPAYMENT</v>
          </cell>
          <cell r="I1542" t="str">
            <v>First Year</v>
          </cell>
        </row>
        <row r="1543">
          <cell r="B1543">
            <v>2014</v>
          </cell>
          <cell r="D1543">
            <v>16757.29</v>
          </cell>
          <cell r="E1543" t="str">
            <v>CASH PREPAYMENT</v>
          </cell>
          <cell r="I1543" t="str">
            <v>First Year</v>
          </cell>
        </row>
        <row r="1544">
          <cell r="B1544">
            <v>2014</v>
          </cell>
          <cell r="D1544">
            <v>13833.98</v>
          </cell>
          <cell r="E1544" t="str">
            <v>CASH PREPAYMENT</v>
          </cell>
          <cell r="I1544" t="str">
            <v>First Year</v>
          </cell>
        </row>
        <row r="1545">
          <cell r="B1545">
            <v>2014</v>
          </cell>
          <cell r="D1545">
            <v>22744.32</v>
          </cell>
          <cell r="E1545" t="str">
            <v>CASH PREPAYMENT</v>
          </cell>
          <cell r="I1545" t="str">
            <v>First Year</v>
          </cell>
        </row>
        <row r="1546">
          <cell r="B1546">
            <v>2014</v>
          </cell>
          <cell r="D1546">
            <v>14938.37</v>
          </cell>
          <cell r="E1546" t="str">
            <v>CASH PREPAYMENT</v>
          </cell>
          <cell r="I1546" t="str">
            <v>First Year</v>
          </cell>
        </row>
        <row r="1547">
          <cell r="B1547">
            <v>2014</v>
          </cell>
          <cell r="D1547">
            <v>5240.0600000000004</v>
          </cell>
          <cell r="E1547" t="str">
            <v>CASH PREPAYMENT</v>
          </cell>
          <cell r="I1547" t="str">
            <v>First Year</v>
          </cell>
        </row>
        <row r="1548">
          <cell r="B1548">
            <v>2014</v>
          </cell>
          <cell r="D1548">
            <v>90501.37</v>
          </cell>
          <cell r="E1548" t="str">
            <v>RES</v>
          </cell>
          <cell r="I1548" t="str">
            <v>Second Year</v>
          </cell>
        </row>
        <row r="1549">
          <cell r="B1549">
            <v>2014</v>
          </cell>
          <cell r="D1549">
            <v>55046.29</v>
          </cell>
          <cell r="E1549" t="str">
            <v>RES</v>
          </cell>
          <cell r="I1549" t="str">
            <v>Second Year</v>
          </cell>
        </row>
        <row r="1550">
          <cell r="B1550">
            <v>2014</v>
          </cell>
          <cell r="D1550">
            <v>20851.07</v>
          </cell>
          <cell r="E1550" t="str">
            <v>RES</v>
          </cell>
          <cell r="I1550" t="str">
            <v>Second Year</v>
          </cell>
        </row>
        <row r="1551">
          <cell r="B1551">
            <v>2014</v>
          </cell>
          <cell r="D1551">
            <v>59440.740000000005</v>
          </cell>
          <cell r="E1551" t="str">
            <v>RES</v>
          </cell>
          <cell r="I1551" t="str">
            <v>Second Year</v>
          </cell>
        </row>
        <row r="1552">
          <cell r="B1552">
            <v>2014</v>
          </cell>
          <cell r="D1552">
            <v>45695.945</v>
          </cell>
          <cell r="E1552" t="str">
            <v>RES</v>
          </cell>
          <cell r="I1552" t="str">
            <v>Second Year</v>
          </cell>
        </row>
        <row r="1553">
          <cell r="B1553">
            <v>2014</v>
          </cell>
          <cell r="D1553">
            <v>27794.058999999997</v>
          </cell>
          <cell r="E1553" t="str">
            <v>RES</v>
          </cell>
          <cell r="I1553" t="str">
            <v>Second Year</v>
          </cell>
        </row>
        <row r="1554">
          <cell r="B1554">
            <v>2014</v>
          </cell>
          <cell r="D1554">
            <v>10527.888999999999</v>
          </cell>
          <cell r="E1554" t="str">
            <v>RES</v>
          </cell>
          <cell r="I1554" t="str">
            <v>Second Year</v>
          </cell>
        </row>
        <row r="1555">
          <cell r="B1555">
            <v>2014</v>
          </cell>
          <cell r="D1555">
            <v>30012.893</v>
          </cell>
          <cell r="E1555" t="str">
            <v>RES</v>
          </cell>
          <cell r="I1555" t="str">
            <v>Second Year</v>
          </cell>
        </row>
        <row r="1556">
          <cell r="B1556">
            <v>2014</v>
          </cell>
          <cell r="D1556">
            <v>27556.86</v>
          </cell>
          <cell r="E1556" t="str">
            <v>RES</v>
          </cell>
          <cell r="I1556" t="str">
            <v>Second Year</v>
          </cell>
        </row>
        <row r="1557">
          <cell r="B1557">
            <v>2014</v>
          </cell>
          <cell r="D1557">
            <v>16762.129999999997</v>
          </cell>
          <cell r="E1557" t="str">
            <v>RES</v>
          </cell>
          <cell r="I1557" t="str">
            <v>Second Year</v>
          </cell>
        </row>
        <row r="1558">
          <cell r="B1558">
            <v>2014</v>
          </cell>
          <cell r="D1558">
            <v>6349.9699999999993</v>
          </cell>
          <cell r="E1558" t="str">
            <v>RES</v>
          </cell>
          <cell r="I1558" t="str">
            <v>Second Year</v>
          </cell>
        </row>
        <row r="1559">
          <cell r="B1559">
            <v>2014</v>
          </cell>
          <cell r="D1559">
            <v>18099.97</v>
          </cell>
          <cell r="E1559" t="str">
            <v>RES</v>
          </cell>
          <cell r="I1559" t="str">
            <v>Second Year</v>
          </cell>
        </row>
        <row r="1560">
          <cell r="B1560">
            <v>2014</v>
          </cell>
          <cell r="D1560">
            <v>116327.72</v>
          </cell>
          <cell r="E1560" t="str">
            <v>RES</v>
          </cell>
          <cell r="I1560" t="str">
            <v>Second Year</v>
          </cell>
        </row>
        <row r="1561">
          <cell r="B1561">
            <v>2014</v>
          </cell>
          <cell r="D1561">
            <v>70755.063999999998</v>
          </cell>
          <cell r="E1561" t="str">
            <v>RES</v>
          </cell>
          <cell r="I1561" t="str">
            <v>Second Year</v>
          </cell>
        </row>
        <row r="1562">
          <cell r="B1562">
            <v>2014</v>
          </cell>
          <cell r="D1562">
            <v>26800.743999999999</v>
          </cell>
          <cell r="E1562" t="str">
            <v>RES</v>
          </cell>
          <cell r="I1562" t="str">
            <v>Second Year</v>
          </cell>
        </row>
        <row r="1563">
          <cell r="B1563">
            <v>2014</v>
          </cell>
          <cell r="D1563">
            <v>76403.528000000006</v>
          </cell>
          <cell r="E1563" t="str">
            <v>RES</v>
          </cell>
          <cell r="I1563" t="str">
            <v>Second Year</v>
          </cell>
        </row>
        <row r="1564">
          <cell r="B1564">
            <v>2014</v>
          </cell>
          <cell r="D1564">
            <v>137443.215</v>
          </cell>
          <cell r="E1564" t="str">
            <v>COMM</v>
          </cell>
          <cell r="I1564" t="str">
            <v>Second Year</v>
          </cell>
        </row>
        <row r="1565">
          <cell r="B1565">
            <v>2014</v>
          </cell>
          <cell r="D1565">
            <v>83598.332999999999</v>
          </cell>
          <cell r="E1565" t="str">
            <v>COMM</v>
          </cell>
          <cell r="I1565" t="str">
            <v>Second Year</v>
          </cell>
        </row>
        <row r="1566">
          <cell r="B1566">
            <v>2014</v>
          </cell>
          <cell r="D1566">
            <v>31665.543000000001</v>
          </cell>
          <cell r="E1566" t="str">
            <v>COMM</v>
          </cell>
          <cell r="I1566" t="str">
            <v>Second Year</v>
          </cell>
        </row>
        <row r="1567">
          <cell r="B1567">
            <v>2014</v>
          </cell>
          <cell r="D1567">
            <v>90272.091</v>
          </cell>
          <cell r="E1567" t="str">
            <v>COMM</v>
          </cell>
          <cell r="I1567" t="str">
            <v>Second Year</v>
          </cell>
        </row>
        <row r="1568">
          <cell r="B1568">
            <v>2014</v>
          </cell>
          <cell r="D1568">
            <v>24313.914999999997</v>
          </cell>
          <cell r="E1568" t="str">
            <v>COMM</v>
          </cell>
          <cell r="I1568" t="str">
            <v>Second Year</v>
          </cell>
        </row>
        <row r="1569">
          <cell r="B1569">
            <v>2014</v>
          </cell>
          <cell r="D1569">
            <v>14788.672999999999</v>
          </cell>
          <cell r="E1569" t="str">
            <v>COMM</v>
          </cell>
          <cell r="I1569" t="str">
            <v>Second Year</v>
          </cell>
        </row>
        <row r="1570">
          <cell r="B1570">
            <v>2014</v>
          </cell>
          <cell r="D1570">
            <v>5601.683</v>
          </cell>
          <cell r="E1570" t="str">
            <v>COMM</v>
          </cell>
          <cell r="I1570" t="str">
            <v>Second Year</v>
          </cell>
        </row>
        <row r="1571">
          <cell r="B1571">
            <v>2014</v>
          </cell>
          <cell r="D1571">
            <v>15969.270999999999</v>
          </cell>
          <cell r="E1571" t="str">
            <v>COMM</v>
          </cell>
          <cell r="I1571" t="str">
            <v>Second Year</v>
          </cell>
        </row>
        <row r="1572">
          <cell r="B1572">
            <v>2014</v>
          </cell>
          <cell r="D1572">
            <v>95853.31</v>
          </cell>
          <cell r="E1572" t="str">
            <v>RES</v>
          </cell>
          <cell r="I1572" t="str">
            <v>Second Year</v>
          </cell>
        </row>
        <row r="1573">
          <cell r="B1573">
            <v>2014</v>
          </cell>
          <cell r="D1573">
            <v>58301.29</v>
          </cell>
          <cell r="E1573" t="str">
            <v>RES</v>
          </cell>
          <cell r="I1573" t="str">
            <v>Second Year</v>
          </cell>
        </row>
        <row r="1574">
          <cell r="B1574">
            <v>2014</v>
          </cell>
          <cell r="D1574">
            <v>22083.96</v>
          </cell>
          <cell r="E1574" t="str">
            <v>RES</v>
          </cell>
          <cell r="I1574" t="str">
            <v>Second Year</v>
          </cell>
        </row>
        <row r="1575">
          <cell r="B1575">
            <v>2014</v>
          </cell>
          <cell r="D1575">
            <v>62956.56</v>
          </cell>
          <cell r="E1575" t="str">
            <v>RES</v>
          </cell>
          <cell r="I1575" t="str">
            <v>Second Year</v>
          </cell>
        </row>
        <row r="1576">
          <cell r="B1576">
            <v>2014</v>
          </cell>
          <cell r="D1576">
            <v>93161.93</v>
          </cell>
          <cell r="E1576" t="str">
            <v>RES</v>
          </cell>
          <cell r="I1576" t="str">
            <v>Second Year</v>
          </cell>
        </row>
        <row r="1577">
          <cell r="B1577">
            <v>2014</v>
          </cell>
          <cell r="D1577">
            <v>56664.770000000004</v>
          </cell>
          <cell r="E1577" t="str">
            <v>RES</v>
          </cell>
          <cell r="I1577" t="str">
            <v>Second Year</v>
          </cell>
        </row>
        <row r="1578">
          <cell r="B1578">
            <v>2014</v>
          </cell>
          <cell r="D1578">
            <v>21463.19</v>
          </cell>
          <cell r="E1578" t="str">
            <v>RES</v>
          </cell>
          <cell r="I1578" t="str">
            <v>Second Year</v>
          </cell>
        </row>
        <row r="1579">
          <cell r="B1579">
            <v>2014</v>
          </cell>
          <cell r="D1579">
            <v>61187.880000000005</v>
          </cell>
          <cell r="E1579" t="str">
            <v>RES</v>
          </cell>
          <cell r="I1579" t="str">
            <v>Second Year</v>
          </cell>
        </row>
        <row r="1580">
          <cell r="B1580">
            <v>2014</v>
          </cell>
          <cell r="D1580">
            <v>151628.80000000002</v>
          </cell>
          <cell r="E1580" t="str">
            <v>RES</v>
          </cell>
          <cell r="I1580" t="str">
            <v>Second Year</v>
          </cell>
        </row>
        <row r="1581">
          <cell r="B1581">
            <v>2014</v>
          </cell>
          <cell r="D1581">
            <v>92226.559999999998</v>
          </cell>
          <cell r="E1581" t="str">
            <v>RES</v>
          </cell>
          <cell r="I1581" t="str">
            <v>Second Year</v>
          </cell>
        </row>
        <row r="1582">
          <cell r="B1582">
            <v>2014</v>
          </cell>
          <cell r="D1582">
            <v>34933.760000000002</v>
          </cell>
          <cell r="E1582" t="str">
            <v>RES</v>
          </cell>
          <cell r="I1582" t="str">
            <v>Second Year</v>
          </cell>
        </row>
        <row r="1583">
          <cell r="B1583">
            <v>2014</v>
          </cell>
          <cell r="D1583">
            <v>99589.119999999995</v>
          </cell>
          <cell r="E1583" t="str">
            <v>RES</v>
          </cell>
          <cell r="I1583" t="str">
            <v>Second Year</v>
          </cell>
        </row>
        <row r="1584">
          <cell r="B1584">
            <v>2014</v>
          </cell>
          <cell r="D1584">
            <v>233928.88</v>
          </cell>
          <cell r="E1584" t="str">
            <v>RES</v>
          </cell>
          <cell r="I1584" t="str">
            <v>Second Year</v>
          </cell>
        </row>
        <row r="1585">
          <cell r="B1585">
            <v>2014</v>
          </cell>
          <cell r="D1585">
            <v>142284.69</v>
          </cell>
          <cell r="E1585" t="str">
            <v>RES</v>
          </cell>
          <cell r="I1585" t="str">
            <v>Second Year</v>
          </cell>
        </row>
        <row r="1586">
          <cell r="B1586">
            <v>2014</v>
          </cell>
          <cell r="D1586">
            <v>53894.879999999997</v>
          </cell>
          <cell r="E1586" t="str">
            <v>RES</v>
          </cell>
          <cell r="I1586" t="str">
            <v>Second Year</v>
          </cell>
        </row>
        <row r="1587">
          <cell r="B1587">
            <v>2014</v>
          </cell>
          <cell r="D1587">
            <v>153643.45000000001</v>
          </cell>
          <cell r="E1587" t="str">
            <v>RES</v>
          </cell>
          <cell r="I1587" t="str">
            <v>Second Year</v>
          </cell>
        </row>
        <row r="1588">
          <cell r="B1588">
            <v>2014</v>
          </cell>
          <cell r="D1588">
            <v>145165.19</v>
          </cell>
          <cell r="E1588" t="str">
            <v>RES</v>
          </cell>
          <cell r="I1588" t="str">
            <v>Second Year</v>
          </cell>
        </row>
        <row r="1589">
          <cell r="B1589">
            <v>2014</v>
          </cell>
          <cell r="D1589">
            <v>88295.38</v>
          </cell>
          <cell r="E1589" t="str">
            <v>RES</v>
          </cell>
          <cell r="I1589" t="str">
            <v>Second Year</v>
          </cell>
        </row>
        <row r="1590">
          <cell r="B1590">
            <v>2014</v>
          </cell>
          <cell r="D1590">
            <v>33444.239999999998</v>
          </cell>
          <cell r="E1590" t="str">
            <v>RES</v>
          </cell>
          <cell r="I1590" t="str">
            <v>Second Year</v>
          </cell>
        </row>
        <row r="1591">
          <cell r="B1591">
            <v>2014</v>
          </cell>
          <cell r="D1591">
            <v>95343.8</v>
          </cell>
          <cell r="E1591" t="str">
            <v>RES</v>
          </cell>
          <cell r="I1591" t="str">
            <v>Second Year</v>
          </cell>
        </row>
        <row r="1592">
          <cell r="B1592">
            <v>2014</v>
          </cell>
          <cell r="D1592">
            <v>229960.47</v>
          </cell>
          <cell r="E1592" t="str">
            <v>RES</v>
          </cell>
          <cell r="I1592" t="str">
            <v>Second Year</v>
          </cell>
        </row>
        <row r="1593">
          <cell r="B1593">
            <v>2014</v>
          </cell>
          <cell r="D1593">
            <v>139870.95000000001</v>
          </cell>
          <cell r="E1593" t="str">
            <v>RES</v>
          </cell>
          <cell r="I1593" t="str">
            <v>Second Year</v>
          </cell>
        </row>
        <row r="1594">
          <cell r="B1594">
            <v>2014</v>
          </cell>
          <cell r="D1594">
            <v>52980.6</v>
          </cell>
          <cell r="E1594" t="str">
            <v>RES</v>
          </cell>
          <cell r="I1594" t="str">
            <v>Second Year</v>
          </cell>
        </row>
        <row r="1595">
          <cell r="B1595">
            <v>2014</v>
          </cell>
          <cell r="D1595">
            <v>151037.01</v>
          </cell>
          <cell r="E1595" t="str">
            <v>RES</v>
          </cell>
          <cell r="I1595" t="str">
            <v>Second Year</v>
          </cell>
        </row>
        <row r="1596">
          <cell r="B1596">
            <v>2014</v>
          </cell>
          <cell r="D1596">
            <v>310572.51</v>
          </cell>
          <cell r="E1596" t="str">
            <v>RES</v>
          </cell>
          <cell r="I1596" t="str">
            <v>Second Year</v>
          </cell>
        </row>
        <row r="1597">
          <cell r="B1597">
            <v>2014</v>
          </cell>
          <cell r="D1597">
            <v>188902.33</v>
          </cell>
          <cell r="E1597" t="str">
            <v>RES</v>
          </cell>
          <cell r="I1597" t="str">
            <v>Second Year</v>
          </cell>
        </row>
        <row r="1598">
          <cell r="B1598">
            <v>2014</v>
          </cell>
          <cell r="D1598">
            <v>71552.800000000003</v>
          </cell>
          <cell r="E1598" t="str">
            <v>RES</v>
          </cell>
          <cell r="I1598" t="str">
            <v>Second Year</v>
          </cell>
        </row>
        <row r="1599">
          <cell r="B1599">
            <v>2014</v>
          </cell>
          <cell r="D1599">
            <v>203982.64</v>
          </cell>
          <cell r="E1599" t="str">
            <v>RES</v>
          </cell>
          <cell r="I1599" t="str">
            <v>Second Year</v>
          </cell>
        </row>
        <row r="1600">
          <cell r="B1600">
            <v>2014</v>
          </cell>
          <cell r="D1600">
            <v>75459.02</v>
          </cell>
          <cell r="E1600" t="str">
            <v>RES</v>
          </cell>
          <cell r="I1600" t="str">
            <v>Second Year</v>
          </cell>
        </row>
        <row r="1601">
          <cell r="B1601">
            <v>2014</v>
          </cell>
          <cell r="D1601">
            <v>45897.120000000003</v>
          </cell>
          <cell r="E1601" t="str">
            <v>RES</v>
          </cell>
          <cell r="I1601" t="str">
            <v>Second Year</v>
          </cell>
        </row>
        <row r="1602">
          <cell r="B1602">
            <v>2014</v>
          </cell>
          <cell r="D1602">
            <v>17385</v>
          </cell>
          <cell r="E1602" t="str">
            <v>RES</v>
          </cell>
          <cell r="I1602" t="str">
            <v>Second Year</v>
          </cell>
        </row>
        <row r="1603">
          <cell r="B1603">
            <v>2014</v>
          </cell>
          <cell r="D1603">
            <v>49561.15</v>
          </cell>
          <cell r="E1603" t="str">
            <v>RES</v>
          </cell>
          <cell r="I1603" t="str">
            <v>Second Year</v>
          </cell>
        </row>
        <row r="1604">
          <cell r="B1604">
            <v>2014</v>
          </cell>
          <cell r="D1604">
            <v>94008.86</v>
          </cell>
          <cell r="E1604" t="str">
            <v>RES</v>
          </cell>
          <cell r="I1604" t="str">
            <v>Second Year</v>
          </cell>
        </row>
        <row r="1605">
          <cell r="B1605">
            <v>2014</v>
          </cell>
          <cell r="D1605">
            <v>57179.9</v>
          </cell>
          <cell r="E1605" t="str">
            <v>RES</v>
          </cell>
          <cell r="I1605" t="str">
            <v>Second Year</v>
          </cell>
        </row>
        <row r="1606">
          <cell r="B1606">
            <v>2014</v>
          </cell>
          <cell r="D1606">
            <v>21659.27</v>
          </cell>
          <cell r="E1606" t="str">
            <v>RES</v>
          </cell>
          <cell r="I1606" t="str">
            <v>Second Year</v>
          </cell>
        </row>
        <row r="1607">
          <cell r="B1607">
            <v>2014</v>
          </cell>
          <cell r="D1607">
            <v>61745.03</v>
          </cell>
          <cell r="E1607" t="str">
            <v>RES</v>
          </cell>
          <cell r="I1607" t="str">
            <v>Second Year</v>
          </cell>
        </row>
        <row r="1608">
          <cell r="B1608">
            <v>2014</v>
          </cell>
          <cell r="D1608">
            <v>40157.94</v>
          </cell>
          <cell r="E1608" t="str">
            <v>COMM</v>
          </cell>
          <cell r="I1608" t="str">
            <v>Second Year</v>
          </cell>
        </row>
        <row r="1609">
          <cell r="B1609">
            <v>2014</v>
          </cell>
          <cell r="D1609">
            <v>24425.628000000001</v>
          </cell>
          <cell r="E1609" t="str">
            <v>COMM</v>
          </cell>
          <cell r="I1609" t="str">
            <v>Second Year</v>
          </cell>
        </row>
        <row r="1610">
          <cell r="B1610">
            <v>2014</v>
          </cell>
          <cell r="D1610">
            <v>9251.9880000000012</v>
          </cell>
          <cell r="E1610" t="str">
            <v>COMM</v>
          </cell>
          <cell r="I1610" t="str">
            <v>Second Year</v>
          </cell>
        </row>
        <row r="1611">
          <cell r="B1611">
            <v>2014</v>
          </cell>
          <cell r="D1611">
            <v>26375.556</v>
          </cell>
          <cell r="E1611" t="str">
            <v>COMM</v>
          </cell>
          <cell r="I1611" t="str">
            <v>Second Year</v>
          </cell>
        </row>
        <row r="1612">
          <cell r="B1612">
            <v>2014</v>
          </cell>
          <cell r="D1612">
            <v>334649.5</v>
          </cell>
          <cell r="E1612" t="str">
            <v>RES</v>
          </cell>
          <cell r="I1612" t="str">
            <v>Second Year</v>
          </cell>
        </row>
        <row r="1613">
          <cell r="B1613">
            <v>2014</v>
          </cell>
          <cell r="D1613">
            <v>203546.9</v>
          </cell>
          <cell r="E1613" t="str">
            <v>RES</v>
          </cell>
          <cell r="I1613" t="str">
            <v>Second Year</v>
          </cell>
        </row>
        <row r="1614">
          <cell r="B1614">
            <v>2014</v>
          </cell>
          <cell r="D1614">
            <v>77099.899999999994</v>
          </cell>
          <cell r="E1614" t="str">
            <v>RES</v>
          </cell>
          <cell r="I1614" t="str">
            <v>Second Year</v>
          </cell>
        </row>
        <row r="1615">
          <cell r="B1615">
            <v>2014</v>
          </cell>
          <cell r="D1615">
            <v>219796.3</v>
          </cell>
          <cell r="E1615" t="str">
            <v>RES</v>
          </cell>
          <cell r="I1615" t="str">
            <v>Second Year</v>
          </cell>
        </row>
        <row r="1616">
          <cell r="B1616">
            <v>2014</v>
          </cell>
          <cell r="D1616">
            <v>207719.61</v>
          </cell>
          <cell r="E1616" t="str">
            <v>RES</v>
          </cell>
          <cell r="I1616" t="str">
            <v>Second Year</v>
          </cell>
        </row>
        <row r="1617">
          <cell r="B1617">
            <v>2014</v>
          </cell>
          <cell r="D1617">
            <v>126343.18</v>
          </cell>
          <cell r="E1617" t="str">
            <v>RES</v>
          </cell>
          <cell r="I1617" t="str">
            <v>Second Year</v>
          </cell>
        </row>
        <row r="1618">
          <cell r="B1618">
            <v>2014</v>
          </cell>
          <cell r="D1618">
            <v>47856.52</v>
          </cell>
          <cell r="E1618" t="str">
            <v>RES</v>
          </cell>
          <cell r="I1618" t="str">
            <v>Second Year</v>
          </cell>
        </row>
        <row r="1619">
          <cell r="B1619">
            <v>2014</v>
          </cell>
          <cell r="D1619">
            <v>136429.32</v>
          </cell>
          <cell r="E1619" t="str">
            <v>RES</v>
          </cell>
          <cell r="I1619" t="str">
            <v>Second Year</v>
          </cell>
        </row>
        <row r="1620">
          <cell r="B1620">
            <v>2014</v>
          </cell>
          <cell r="D1620">
            <v>277522.17</v>
          </cell>
          <cell r="E1620" t="str">
            <v>RES</v>
          </cell>
          <cell r="I1620" t="str">
            <v>Second Year</v>
          </cell>
        </row>
        <row r="1621">
          <cell r="B1621">
            <v>2014</v>
          </cell>
          <cell r="D1621">
            <v>168799.82</v>
          </cell>
          <cell r="E1621" t="str">
            <v>RES</v>
          </cell>
          <cell r="I1621" t="str">
            <v>Second Year</v>
          </cell>
        </row>
        <row r="1622">
          <cell r="B1622">
            <v>2014</v>
          </cell>
          <cell r="D1622">
            <v>63938.33</v>
          </cell>
          <cell r="E1622" t="str">
            <v>RES</v>
          </cell>
          <cell r="I1622" t="str">
            <v>Second Year</v>
          </cell>
        </row>
        <row r="1623">
          <cell r="B1623">
            <v>2014</v>
          </cell>
          <cell r="D1623">
            <v>182275.32</v>
          </cell>
          <cell r="E1623" t="str">
            <v>RES</v>
          </cell>
          <cell r="I1623" t="str">
            <v>Second Year</v>
          </cell>
        </row>
        <row r="1624">
          <cell r="B1624">
            <v>2014</v>
          </cell>
          <cell r="D1624">
            <v>429441.36</v>
          </cell>
          <cell r="E1624" t="str">
            <v>RES</v>
          </cell>
          <cell r="I1624" t="str">
            <v>Second Year</v>
          </cell>
        </row>
        <row r="1625">
          <cell r="B1625">
            <v>2014</v>
          </cell>
          <cell r="D1625">
            <v>261202.43</v>
          </cell>
          <cell r="E1625" t="str">
            <v>RES</v>
          </cell>
          <cell r="I1625" t="str">
            <v>Second Year</v>
          </cell>
        </row>
        <row r="1626">
          <cell r="B1626">
            <v>2014</v>
          </cell>
          <cell r="D1626">
            <v>98939.27</v>
          </cell>
          <cell r="E1626" t="str">
            <v>RES</v>
          </cell>
          <cell r="I1626" t="str">
            <v>Second Year</v>
          </cell>
        </row>
        <row r="1627">
          <cell r="B1627">
            <v>2014</v>
          </cell>
          <cell r="D1627">
            <v>282055.07</v>
          </cell>
          <cell r="E1627" t="str">
            <v>RES</v>
          </cell>
          <cell r="I1627" t="str">
            <v>Second Year</v>
          </cell>
        </row>
        <row r="1628">
          <cell r="B1628">
            <v>2014</v>
          </cell>
          <cell r="D1628">
            <v>438983.14</v>
          </cell>
          <cell r="E1628" t="str">
            <v>RES</v>
          </cell>
          <cell r="I1628" t="str">
            <v>Second Year</v>
          </cell>
        </row>
        <row r="1629">
          <cell r="B1629">
            <v>2014</v>
          </cell>
          <cell r="D1629">
            <v>267006.7</v>
          </cell>
          <cell r="E1629" t="str">
            <v>RES</v>
          </cell>
          <cell r="I1629" t="str">
            <v>Second Year</v>
          </cell>
        </row>
        <row r="1630">
          <cell r="B1630">
            <v>2014</v>
          </cell>
          <cell r="D1630">
            <v>101137.33</v>
          </cell>
          <cell r="E1630" t="str">
            <v>RES</v>
          </cell>
          <cell r="I1630" t="str">
            <v>Second Year</v>
          </cell>
        </row>
        <row r="1631">
          <cell r="B1631">
            <v>2014</v>
          </cell>
          <cell r="D1631">
            <v>288322.17</v>
          </cell>
          <cell r="E1631" t="str">
            <v>RES</v>
          </cell>
          <cell r="I1631" t="str">
            <v>Second Year</v>
          </cell>
        </row>
        <row r="1632">
          <cell r="B1632">
            <v>2014</v>
          </cell>
          <cell r="D1632">
            <v>122191.49</v>
          </cell>
          <cell r="E1632" t="str">
            <v>RES</v>
          </cell>
          <cell r="I1632" t="str">
            <v>Second Year</v>
          </cell>
        </row>
        <row r="1633">
          <cell r="B1633">
            <v>2014</v>
          </cell>
          <cell r="D1633">
            <v>74321.64</v>
          </cell>
          <cell r="E1633" t="str">
            <v>RES</v>
          </cell>
          <cell r="I1633" t="str">
            <v>Second Year</v>
          </cell>
        </row>
        <row r="1634">
          <cell r="B1634">
            <v>2014</v>
          </cell>
          <cell r="D1634">
            <v>28151.7</v>
          </cell>
          <cell r="E1634" t="str">
            <v>RES</v>
          </cell>
          <cell r="I1634" t="str">
            <v>Second Year</v>
          </cell>
        </row>
        <row r="1635">
          <cell r="B1635">
            <v>2014</v>
          </cell>
          <cell r="D1635">
            <v>80254.820000000007</v>
          </cell>
          <cell r="E1635" t="str">
            <v>RES</v>
          </cell>
          <cell r="I1635" t="str">
            <v>Second Year</v>
          </cell>
        </row>
        <row r="1636">
          <cell r="B1636">
            <v>2014</v>
          </cell>
          <cell r="D1636">
            <v>141767.005</v>
          </cell>
          <cell r="E1636" t="str">
            <v>RES</v>
          </cell>
          <cell r="I1636" t="str">
            <v>Second Year</v>
          </cell>
        </row>
        <row r="1637">
          <cell r="B1637">
            <v>2014</v>
          </cell>
          <cell r="D1637">
            <v>86228.231</v>
          </cell>
          <cell r="E1637" t="str">
            <v>RES</v>
          </cell>
          <cell r="I1637" t="str">
            <v>Second Year</v>
          </cell>
        </row>
        <row r="1638">
          <cell r="B1638">
            <v>2014</v>
          </cell>
          <cell r="D1638">
            <v>32661.701000000001</v>
          </cell>
          <cell r="E1638" t="str">
            <v>RES</v>
          </cell>
          <cell r="I1638" t="str">
            <v>Second Year</v>
          </cell>
        </row>
        <row r="1639">
          <cell r="B1639">
            <v>2014</v>
          </cell>
          <cell r="D1639">
            <v>93111.937000000005</v>
          </cell>
          <cell r="E1639" t="str">
            <v>RES</v>
          </cell>
          <cell r="I1639" t="str">
            <v>Second Year</v>
          </cell>
        </row>
        <row r="1640">
          <cell r="B1640">
            <v>2014</v>
          </cell>
          <cell r="D1640">
            <v>57393.869999999995</v>
          </cell>
          <cell r="E1640" t="str">
            <v>COMM</v>
          </cell>
          <cell r="I1640" t="str">
            <v>Second Year</v>
          </cell>
        </row>
        <row r="1641">
          <cell r="B1641">
            <v>2014</v>
          </cell>
          <cell r="D1641">
            <v>34909.193999999996</v>
          </cell>
          <cell r="E1641" t="str">
            <v>COMM</v>
          </cell>
          <cell r="I1641" t="str">
            <v>Second Year</v>
          </cell>
        </row>
        <row r="1642">
          <cell r="B1642">
            <v>2014</v>
          </cell>
          <cell r="D1642">
            <v>13222.974</v>
          </cell>
          <cell r="E1642" t="str">
            <v>COMM</v>
          </cell>
          <cell r="I1642" t="str">
            <v>Second Year</v>
          </cell>
        </row>
        <row r="1643">
          <cell r="B1643">
            <v>2014</v>
          </cell>
          <cell r="D1643">
            <v>37696.038</v>
          </cell>
          <cell r="E1643" t="str">
            <v>COMM</v>
          </cell>
          <cell r="I1643" t="str">
            <v>Second Year</v>
          </cell>
        </row>
        <row r="1644">
          <cell r="B1644">
            <v>2014</v>
          </cell>
          <cell r="D1644">
            <v>341046.34</v>
          </cell>
          <cell r="E1644" t="str">
            <v>RES</v>
          </cell>
          <cell r="I1644" t="str">
            <v>Second Year</v>
          </cell>
        </row>
        <row r="1645">
          <cell r="B1645">
            <v>2014</v>
          </cell>
          <cell r="D1645">
            <v>207437.70800000001</v>
          </cell>
          <cell r="E1645" t="str">
            <v>RES</v>
          </cell>
          <cell r="I1645" t="str">
            <v>Second Year</v>
          </cell>
        </row>
        <row r="1646">
          <cell r="B1646">
            <v>2014</v>
          </cell>
          <cell r="D1646">
            <v>78573.668000000005</v>
          </cell>
          <cell r="E1646" t="str">
            <v>RES</v>
          </cell>
          <cell r="I1646" t="str">
            <v>Second Year</v>
          </cell>
        </row>
        <row r="1647">
          <cell r="B1647">
            <v>2014</v>
          </cell>
          <cell r="D1647">
            <v>223997.71599999999</v>
          </cell>
          <cell r="E1647" t="str">
            <v>RES</v>
          </cell>
          <cell r="I1647" t="str">
            <v>Second Year</v>
          </cell>
        </row>
        <row r="1648">
          <cell r="B1648">
            <v>2014</v>
          </cell>
          <cell r="D1648">
            <v>56357.34</v>
          </cell>
          <cell r="E1648" t="str">
            <v>RES</v>
          </cell>
          <cell r="I1648" t="str">
            <v>Second Year</v>
          </cell>
        </row>
        <row r="1649">
          <cell r="B1649">
            <v>2014</v>
          </cell>
          <cell r="D1649">
            <v>34278.74</v>
          </cell>
          <cell r="E1649" t="str">
            <v>RES</v>
          </cell>
          <cell r="I1649" t="str">
            <v>Second Year</v>
          </cell>
        </row>
        <row r="1650">
          <cell r="B1650">
            <v>2014</v>
          </cell>
          <cell r="D1650">
            <v>12984.17</v>
          </cell>
          <cell r="E1650" t="str">
            <v>RES</v>
          </cell>
          <cell r="I1650" t="str">
            <v>Second Year</v>
          </cell>
        </row>
        <row r="1651">
          <cell r="B1651">
            <v>2014</v>
          </cell>
          <cell r="D1651">
            <v>37015.25</v>
          </cell>
          <cell r="E1651" t="str">
            <v>RES</v>
          </cell>
          <cell r="I1651" t="str">
            <v>Second Year</v>
          </cell>
        </row>
        <row r="1652">
          <cell r="B1652">
            <v>2014</v>
          </cell>
          <cell r="D1652">
            <v>77295.149999999994</v>
          </cell>
          <cell r="E1652" t="str">
            <v>RES</v>
          </cell>
          <cell r="I1652" t="str">
            <v>Second Year</v>
          </cell>
        </row>
        <row r="1653">
          <cell r="B1653">
            <v>2014</v>
          </cell>
          <cell r="D1653">
            <v>47013.93</v>
          </cell>
          <cell r="E1653" t="str">
            <v>RES</v>
          </cell>
          <cell r="I1653" t="str">
            <v>Second Year</v>
          </cell>
        </row>
        <row r="1654">
          <cell r="B1654">
            <v>2014</v>
          </cell>
          <cell r="D1654">
            <v>17808.03</v>
          </cell>
          <cell r="E1654" t="str">
            <v>RES</v>
          </cell>
          <cell r="I1654" t="str">
            <v>Second Year</v>
          </cell>
        </row>
        <row r="1655">
          <cell r="B1655">
            <v>2014</v>
          </cell>
          <cell r="D1655">
            <v>50767.11</v>
          </cell>
          <cell r="E1655" t="str">
            <v>RES</v>
          </cell>
          <cell r="I1655" t="str">
            <v>Second Year</v>
          </cell>
        </row>
        <row r="1656">
          <cell r="B1656">
            <v>2014</v>
          </cell>
          <cell r="D1656">
            <v>0</v>
          </cell>
          <cell r="E1656" t="str">
            <v>MF</v>
          </cell>
          <cell r="I1656" t="str">
            <v>Second Year</v>
          </cell>
        </row>
        <row r="1657">
          <cell r="B1657">
            <v>2014</v>
          </cell>
          <cell r="D1657">
            <v>0</v>
          </cell>
          <cell r="E1657" t="str">
            <v>MF</v>
          </cell>
          <cell r="I1657" t="str">
            <v>Second Year</v>
          </cell>
        </row>
        <row r="1658">
          <cell r="B1658">
            <v>2014</v>
          </cell>
          <cell r="D1658">
            <v>0</v>
          </cell>
          <cell r="E1658" t="str">
            <v>MF</v>
          </cell>
          <cell r="I1658" t="str">
            <v>Second Year</v>
          </cell>
        </row>
        <row r="1659">
          <cell r="B1659">
            <v>2014</v>
          </cell>
          <cell r="D1659">
            <v>0</v>
          </cell>
          <cell r="E1659" t="str">
            <v>MF</v>
          </cell>
          <cell r="I1659" t="str">
            <v>Second Year</v>
          </cell>
        </row>
        <row r="1660">
          <cell r="B1660">
            <v>2014</v>
          </cell>
          <cell r="D1660">
            <v>54846.98</v>
          </cell>
          <cell r="E1660" t="str">
            <v>RES</v>
          </cell>
          <cell r="I1660" t="str">
            <v>Second Year</v>
          </cell>
        </row>
        <row r="1661">
          <cell r="B1661">
            <v>2014</v>
          </cell>
          <cell r="D1661">
            <v>33360.080000000002</v>
          </cell>
          <cell r="E1661" t="str">
            <v>RES</v>
          </cell>
          <cell r="I1661" t="str">
            <v>Second Year</v>
          </cell>
        </row>
        <row r="1662">
          <cell r="B1662">
            <v>2014</v>
          </cell>
          <cell r="D1662">
            <v>12636.2</v>
          </cell>
          <cell r="E1662" t="str">
            <v>RES</v>
          </cell>
          <cell r="I1662" t="str">
            <v>Second Year</v>
          </cell>
        </row>
        <row r="1663">
          <cell r="B1663">
            <v>2014</v>
          </cell>
          <cell r="D1663">
            <v>36023.25</v>
          </cell>
          <cell r="E1663" t="str">
            <v>RES</v>
          </cell>
          <cell r="I1663" t="str">
            <v>Second Year</v>
          </cell>
        </row>
        <row r="1664">
          <cell r="B1664">
            <v>2014</v>
          </cell>
          <cell r="D1664">
            <v>148045.38</v>
          </cell>
          <cell r="E1664" t="str">
            <v>RES</v>
          </cell>
          <cell r="I1664" t="str">
            <v>Second Year</v>
          </cell>
        </row>
        <row r="1665">
          <cell r="B1665">
            <v>2014</v>
          </cell>
          <cell r="D1665">
            <v>90046.99</v>
          </cell>
          <cell r="E1665" t="str">
            <v>RES</v>
          </cell>
          <cell r="I1665" t="str">
            <v>Second Year</v>
          </cell>
        </row>
        <row r="1666">
          <cell r="B1666">
            <v>2014</v>
          </cell>
          <cell r="D1666">
            <v>34108.18</v>
          </cell>
          <cell r="E1666" t="str">
            <v>RES</v>
          </cell>
          <cell r="I1666" t="str">
            <v>Second Year</v>
          </cell>
        </row>
        <row r="1667">
          <cell r="B1667">
            <v>2014</v>
          </cell>
          <cell r="D1667">
            <v>97235.55</v>
          </cell>
          <cell r="E1667" t="str">
            <v>RES</v>
          </cell>
          <cell r="I1667" t="str">
            <v>Second Year</v>
          </cell>
        </row>
        <row r="1668">
          <cell r="B1668">
            <v>2014</v>
          </cell>
          <cell r="D1668">
            <v>199486.64</v>
          </cell>
          <cell r="E1668" t="str">
            <v>RES</v>
          </cell>
          <cell r="I1668" t="str">
            <v>Second Year</v>
          </cell>
        </row>
        <row r="1669">
          <cell r="B1669">
            <v>2014</v>
          </cell>
          <cell r="D1669">
            <v>121335.57</v>
          </cell>
          <cell r="E1669" t="str">
            <v>RES</v>
          </cell>
          <cell r="I1669" t="str">
            <v>Second Year</v>
          </cell>
        </row>
        <row r="1670">
          <cell r="B1670">
            <v>2014</v>
          </cell>
          <cell r="D1670">
            <v>45959.73</v>
          </cell>
          <cell r="E1670" t="str">
            <v>RES</v>
          </cell>
          <cell r="I1670" t="str">
            <v>Second Year</v>
          </cell>
        </row>
        <row r="1671">
          <cell r="B1671">
            <v>2014</v>
          </cell>
          <cell r="D1671">
            <v>131021.93</v>
          </cell>
          <cell r="E1671" t="str">
            <v>RES</v>
          </cell>
          <cell r="I1671" t="str">
            <v>Second Year</v>
          </cell>
        </row>
        <row r="1672">
          <cell r="B1672">
            <v>2014</v>
          </cell>
          <cell r="D1672">
            <v>7048.37</v>
          </cell>
          <cell r="E1672" t="str">
            <v>RES</v>
          </cell>
          <cell r="I1672" t="str">
            <v>Second Year</v>
          </cell>
        </row>
        <row r="1673">
          <cell r="B1673">
            <v>2014</v>
          </cell>
          <cell r="D1673">
            <v>4287.0940000000001</v>
          </cell>
          <cell r="E1673" t="str">
            <v>RES</v>
          </cell>
          <cell r="I1673" t="str">
            <v>Second Year</v>
          </cell>
        </row>
        <row r="1674">
          <cell r="B1674">
            <v>2014</v>
          </cell>
          <cell r="D1674">
            <v>1623.874</v>
          </cell>
          <cell r="E1674" t="str">
            <v>RES</v>
          </cell>
          <cell r="I1674" t="str">
            <v>Second Year</v>
          </cell>
        </row>
        <row r="1675">
          <cell r="B1675">
            <v>2014</v>
          </cell>
          <cell r="D1675">
            <v>4629.3379999999997</v>
          </cell>
          <cell r="E1675" t="str">
            <v>RES</v>
          </cell>
          <cell r="I1675" t="str">
            <v>Second Year</v>
          </cell>
        </row>
        <row r="1676">
          <cell r="B1676">
            <v>2014</v>
          </cell>
          <cell r="D1676">
            <v>682477.67500000005</v>
          </cell>
          <cell r="E1676" t="str">
            <v>COMM</v>
          </cell>
          <cell r="I1676" t="str">
            <v>Second Year</v>
          </cell>
        </row>
        <row r="1677">
          <cell r="B1677">
            <v>2014</v>
          </cell>
          <cell r="D1677">
            <v>415109.58500000002</v>
          </cell>
          <cell r="E1677" t="str">
            <v>COMM</v>
          </cell>
          <cell r="I1677" t="str">
            <v>Second Year</v>
          </cell>
        </row>
        <row r="1678">
          <cell r="B1678">
            <v>2014</v>
          </cell>
          <cell r="D1678">
            <v>157236.035</v>
          </cell>
          <cell r="E1678" t="str">
            <v>COMM</v>
          </cell>
          <cell r="I1678" t="str">
            <v>Second Year</v>
          </cell>
        </row>
        <row r="1679">
          <cell r="B1679">
            <v>2014</v>
          </cell>
          <cell r="D1679">
            <v>448248.29500000004</v>
          </cell>
          <cell r="E1679" t="str">
            <v>COMM</v>
          </cell>
          <cell r="I1679" t="str">
            <v>Second Year</v>
          </cell>
        </row>
        <row r="1680">
          <cell r="B1680">
            <v>2014</v>
          </cell>
          <cell r="D1680">
            <v>397729.45</v>
          </cell>
          <cell r="E1680" t="str">
            <v>RES</v>
          </cell>
          <cell r="I1680" t="str">
            <v>Second Year</v>
          </cell>
        </row>
        <row r="1681">
          <cell r="B1681">
            <v>2014</v>
          </cell>
          <cell r="D1681">
            <v>241914.59</v>
          </cell>
          <cell r="E1681" t="str">
            <v>RES</v>
          </cell>
          <cell r="I1681" t="str">
            <v>Second Year</v>
          </cell>
        </row>
        <row r="1682">
          <cell r="B1682">
            <v>2014</v>
          </cell>
          <cell r="D1682">
            <v>91632.89</v>
          </cell>
          <cell r="E1682" t="str">
            <v>RES</v>
          </cell>
          <cell r="I1682" t="str">
            <v>Second Year</v>
          </cell>
        </row>
        <row r="1683">
          <cell r="B1683">
            <v>2014</v>
          </cell>
          <cell r="D1683">
            <v>261226.93</v>
          </cell>
          <cell r="E1683" t="str">
            <v>RES</v>
          </cell>
          <cell r="I1683" t="str">
            <v>Second Year</v>
          </cell>
        </row>
        <row r="1684">
          <cell r="B1684">
            <v>2014</v>
          </cell>
          <cell r="D1684">
            <v>364205.27</v>
          </cell>
          <cell r="E1684" t="str">
            <v>RES</v>
          </cell>
          <cell r="I1684" t="str">
            <v>Second Year</v>
          </cell>
        </row>
        <row r="1685">
          <cell r="B1685">
            <v>2014</v>
          </cell>
          <cell r="D1685">
            <v>221523.87</v>
          </cell>
          <cell r="E1685" t="str">
            <v>RES</v>
          </cell>
          <cell r="I1685" t="str">
            <v>Second Year</v>
          </cell>
        </row>
        <row r="1686">
          <cell r="B1686">
            <v>2014</v>
          </cell>
          <cell r="D1686">
            <v>83909.25</v>
          </cell>
          <cell r="E1686" t="str">
            <v>RES</v>
          </cell>
          <cell r="I1686" t="str">
            <v>Second Year</v>
          </cell>
        </row>
        <row r="1687">
          <cell r="B1687">
            <v>2014</v>
          </cell>
          <cell r="D1687">
            <v>239208.4</v>
          </cell>
          <cell r="E1687" t="str">
            <v>RES</v>
          </cell>
          <cell r="I1687" t="str">
            <v>Second Year</v>
          </cell>
        </row>
        <row r="1688">
          <cell r="B1688">
            <v>2014</v>
          </cell>
          <cell r="D1688">
            <v>150651.51</v>
          </cell>
          <cell r="E1688" t="str">
            <v>RES</v>
          </cell>
          <cell r="I1688" t="str">
            <v>Second Year</v>
          </cell>
        </row>
        <row r="1689">
          <cell r="B1689">
            <v>2014</v>
          </cell>
          <cell r="D1689">
            <v>91632.13</v>
          </cell>
          <cell r="E1689" t="str">
            <v>RES</v>
          </cell>
          <cell r="I1689" t="str">
            <v>Second Year</v>
          </cell>
        </row>
        <row r="1690">
          <cell r="B1690">
            <v>2014</v>
          </cell>
          <cell r="D1690">
            <v>34708.6</v>
          </cell>
          <cell r="E1690" t="str">
            <v>RES</v>
          </cell>
          <cell r="I1690" t="str">
            <v>Second Year</v>
          </cell>
        </row>
        <row r="1691">
          <cell r="B1691">
            <v>2014</v>
          </cell>
          <cell r="D1691">
            <v>98947.24</v>
          </cell>
          <cell r="E1691" t="str">
            <v>RES</v>
          </cell>
          <cell r="I1691" t="str">
            <v>Second Year</v>
          </cell>
        </row>
        <row r="1692">
          <cell r="B1692">
            <v>2014</v>
          </cell>
          <cell r="D1692">
            <v>181984.17499999999</v>
          </cell>
          <cell r="E1692" t="str">
            <v>RES</v>
          </cell>
          <cell r="I1692" t="str">
            <v>Second Year</v>
          </cell>
        </row>
        <row r="1693">
          <cell r="B1693">
            <v>2014</v>
          </cell>
          <cell r="D1693">
            <v>110689.88499999999</v>
          </cell>
          <cell r="E1693" t="str">
            <v>RES</v>
          </cell>
          <cell r="I1693" t="str">
            <v>Second Year</v>
          </cell>
        </row>
        <row r="1694">
          <cell r="B1694">
            <v>2014</v>
          </cell>
          <cell r="D1694">
            <v>41927.334999999999</v>
          </cell>
          <cell r="E1694" t="str">
            <v>RES</v>
          </cell>
          <cell r="I1694" t="str">
            <v>Second Year</v>
          </cell>
        </row>
        <row r="1695">
          <cell r="B1695">
            <v>2014</v>
          </cell>
          <cell r="D1695">
            <v>119526.39499999999</v>
          </cell>
          <cell r="E1695" t="str">
            <v>RES</v>
          </cell>
          <cell r="I1695" t="str">
            <v>Second Year</v>
          </cell>
        </row>
        <row r="1696">
          <cell r="B1696">
            <v>2014</v>
          </cell>
          <cell r="D1696">
            <v>971697.76500000001</v>
          </cell>
          <cell r="E1696" t="str">
            <v>RES</v>
          </cell>
          <cell r="I1696" t="str">
            <v>Second Year</v>
          </cell>
        </row>
        <row r="1697">
          <cell r="B1697">
            <v>2014</v>
          </cell>
          <cell r="D1697">
            <v>591024.54299999995</v>
          </cell>
          <cell r="E1697" t="str">
            <v>RES</v>
          </cell>
          <cell r="I1697" t="str">
            <v>Second Year</v>
          </cell>
        </row>
        <row r="1698">
          <cell r="B1698">
            <v>2014</v>
          </cell>
          <cell r="D1698">
            <v>223869.45300000001</v>
          </cell>
          <cell r="E1698" t="str">
            <v>RES</v>
          </cell>
          <cell r="I1698" t="str">
            <v>Second Year</v>
          </cell>
        </row>
        <row r="1699">
          <cell r="B1699">
            <v>2014</v>
          </cell>
          <cell r="D1699">
            <v>638206.76100000006</v>
          </cell>
          <cell r="E1699" t="str">
            <v>RES</v>
          </cell>
          <cell r="I1699" t="str">
            <v>Second Year</v>
          </cell>
        </row>
        <row r="1700">
          <cell r="B1700">
            <v>2014</v>
          </cell>
          <cell r="D1700">
            <v>479703.77</v>
          </cell>
          <cell r="E1700" t="str">
            <v>COMM</v>
          </cell>
          <cell r="I1700" t="str">
            <v>Second Year</v>
          </cell>
        </row>
        <row r="1701">
          <cell r="B1701">
            <v>2014</v>
          </cell>
          <cell r="D1701">
            <v>291774.57400000002</v>
          </cell>
          <cell r="E1701" t="str">
            <v>COMM</v>
          </cell>
          <cell r="I1701" t="str">
            <v>Second Year</v>
          </cell>
        </row>
        <row r="1702">
          <cell r="B1702">
            <v>2014</v>
          </cell>
          <cell r="D1702">
            <v>110518.954</v>
          </cell>
          <cell r="E1702" t="str">
            <v>COMM</v>
          </cell>
          <cell r="I1702" t="str">
            <v>Second Year</v>
          </cell>
        </row>
        <row r="1703">
          <cell r="B1703">
            <v>2014</v>
          </cell>
          <cell r="D1703">
            <v>315067.29800000001</v>
          </cell>
          <cell r="E1703" t="str">
            <v>COMM</v>
          </cell>
          <cell r="I1703" t="str">
            <v>Second Year</v>
          </cell>
        </row>
        <row r="1704">
          <cell r="B1704">
            <v>2014</v>
          </cell>
          <cell r="D1704">
            <v>134422.48499999999</v>
          </cell>
          <cell r="E1704" t="str">
            <v>RES</v>
          </cell>
          <cell r="I1704" t="str">
            <v>Second Year</v>
          </cell>
        </row>
        <row r="1705">
          <cell r="B1705">
            <v>2014</v>
          </cell>
          <cell r="D1705">
            <v>81761.006999999998</v>
          </cell>
          <cell r="E1705" t="str">
            <v>RES</v>
          </cell>
          <cell r="I1705" t="str">
            <v>Second Year</v>
          </cell>
        </row>
        <row r="1706">
          <cell r="B1706">
            <v>2014</v>
          </cell>
          <cell r="D1706">
            <v>30969.596999999998</v>
          </cell>
          <cell r="E1706" t="str">
            <v>RES</v>
          </cell>
          <cell r="I1706" t="str">
            <v>Second Year</v>
          </cell>
        </row>
        <row r="1707">
          <cell r="B1707">
            <v>2014</v>
          </cell>
          <cell r="D1707">
            <v>88288.088999999993</v>
          </cell>
          <cell r="E1707" t="str">
            <v>RES</v>
          </cell>
          <cell r="I1707" t="str">
            <v>Second Year</v>
          </cell>
        </row>
        <row r="1708">
          <cell r="B1708">
            <v>2014</v>
          </cell>
          <cell r="D1708">
            <v>236327.7</v>
          </cell>
          <cell r="E1708" t="str">
            <v>RES</v>
          </cell>
          <cell r="I1708" t="str">
            <v>Second Year</v>
          </cell>
        </row>
        <row r="1709">
          <cell r="B1709">
            <v>2014</v>
          </cell>
          <cell r="D1709">
            <v>143743.74000000002</v>
          </cell>
          <cell r="E1709" t="str">
            <v>RES</v>
          </cell>
          <cell r="I1709" t="str">
            <v>Second Year</v>
          </cell>
        </row>
        <row r="1710">
          <cell r="B1710">
            <v>2014</v>
          </cell>
          <cell r="D1710">
            <v>54447.54</v>
          </cell>
          <cell r="E1710" t="str">
            <v>RES</v>
          </cell>
          <cell r="I1710" t="str">
            <v>Second Year</v>
          </cell>
        </row>
        <row r="1711">
          <cell r="B1711">
            <v>2014</v>
          </cell>
          <cell r="D1711">
            <v>155218.98000000001</v>
          </cell>
          <cell r="E1711" t="str">
            <v>RES</v>
          </cell>
          <cell r="I1711" t="str">
            <v>Second Year</v>
          </cell>
        </row>
        <row r="1712">
          <cell r="B1712">
            <v>2014</v>
          </cell>
          <cell r="D1712">
            <v>59141.155000000006</v>
          </cell>
          <cell r="E1712" t="str">
            <v>COMM</v>
          </cell>
          <cell r="I1712" t="str">
            <v>Second Year</v>
          </cell>
        </row>
        <row r="1713">
          <cell r="B1713">
            <v>2014</v>
          </cell>
          <cell r="D1713">
            <v>35971.961000000003</v>
          </cell>
          <cell r="E1713" t="str">
            <v>COMM</v>
          </cell>
          <cell r="I1713" t="str">
            <v>Second Year</v>
          </cell>
        </row>
        <row r="1714">
          <cell r="B1714">
            <v>2014</v>
          </cell>
          <cell r="D1714">
            <v>13625.531000000001</v>
          </cell>
          <cell r="E1714" t="str">
            <v>COMM</v>
          </cell>
          <cell r="I1714" t="str">
            <v>Second Year</v>
          </cell>
        </row>
        <row r="1715">
          <cell r="B1715">
            <v>2014</v>
          </cell>
          <cell r="D1715">
            <v>38843.647000000004</v>
          </cell>
          <cell r="E1715" t="str">
            <v>COMM</v>
          </cell>
          <cell r="I1715" t="str">
            <v>Second Year</v>
          </cell>
        </row>
        <row r="1716">
          <cell r="B1716">
            <v>2014</v>
          </cell>
          <cell r="D1716">
            <v>574501.38</v>
          </cell>
          <cell r="E1716" t="str">
            <v>IND</v>
          </cell>
          <cell r="I1716" t="str">
            <v>Second Year</v>
          </cell>
        </row>
        <row r="1717">
          <cell r="B1717">
            <v>2014</v>
          </cell>
          <cell r="D1717">
            <v>349434.19</v>
          </cell>
          <cell r="E1717" t="str">
            <v>IND</v>
          </cell>
          <cell r="I1717" t="str">
            <v>Second Year</v>
          </cell>
        </row>
        <row r="1718">
          <cell r="B1718">
            <v>2014</v>
          </cell>
          <cell r="D1718">
            <v>132359.38</v>
          </cell>
          <cell r="E1718" t="str">
            <v>IND</v>
          </cell>
          <cell r="I1718" t="str">
            <v>Second Year</v>
          </cell>
        </row>
        <row r="1719">
          <cell r="B1719">
            <v>2014</v>
          </cell>
          <cell r="D1719">
            <v>377329.95</v>
          </cell>
          <cell r="E1719" t="str">
            <v>IND</v>
          </cell>
          <cell r="I1719" t="str">
            <v>Second Year</v>
          </cell>
        </row>
        <row r="1720">
          <cell r="B1720">
            <v>2014</v>
          </cell>
          <cell r="D1720">
            <v>1659150.76</v>
          </cell>
          <cell r="E1720" t="str">
            <v>IND</v>
          </cell>
          <cell r="I1720" t="str">
            <v>Second Year</v>
          </cell>
        </row>
        <row r="1721">
          <cell r="B1721">
            <v>2014</v>
          </cell>
          <cell r="D1721">
            <v>1009160.312</v>
          </cell>
          <cell r="E1721" t="str">
            <v>IND</v>
          </cell>
          <cell r="I1721" t="str">
            <v>Second Year</v>
          </cell>
        </row>
        <row r="1722">
          <cell r="B1722">
            <v>2014</v>
          </cell>
          <cell r="D1722">
            <v>382251.75199999998</v>
          </cell>
          <cell r="E1722" t="str">
            <v>IND</v>
          </cell>
          <cell r="I1722" t="str">
            <v>Second Year</v>
          </cell>
        </row>
        <row r="1723">
          <cell r="B1723">
            <v>2014</v>
          </cell>
          <cell r="D1723">
            <v>1089722.824</v>
          </cell>
          <cell r="E1723" t="str">
            <v>IND</v>
          </cell>
          <cell r="I1723" t="str">
            <v>Second Year</v>
          </cell>
        </row>
        <row r="1724">
          <cell r="B1724">
            <v>2014</v>
          </cell>
          <cell r="D1724">
            <v>923069.93500000006</v>
          </cell>
          <cell r="E1724" t="str">
            <v>COMM</v>
          </cell>
          <cell r="I1724" t="str">
            <v>Second Year</v>
          </cell>
        </row>
        <row r="1725">
          <cell r="B1725">
            <v>2014</v>
          </cell>
          <cell r="D1725">
            <v>561447.19700000004</v>
          </cell>
          <cell r="E1725" t="str">
            <v>COMM</v>
          </cell>
          <cell r="I1725" t="str">
            <v>Second Year</v>
          </cell>
        </row>
        <row r="1726">
          <cell r="B1726">
            <v>2014</v>
          </cell>
          <cell r="D1726">
            <v>212666.087</v>
          </cell>
          <cell r="E1726" t="str">
            <v>COMM</v>
          </cell>
          <cell r="I1726" t="str">
            <v>Second Year</v>
          </cell>
        </row>
        <row r="1727">
          <cell r="B1727">
            <v>2014</v>
          </cell>
          <cell r="D1727">
            <v>606268.21900000004</v>
          </cell>
          <cell r="E1727" t="str">
            <v>COMM</v>
          </cell>
          <cell r="I1727" t="str">
            <v>Second Year</v>
          </cell>
        </row>
      </sheetData>
      <sheetData sheetId="6">
        <row r="2">
          <cell r="D2">
            <v>2836509</v>
          </cell>
        </row>
        <row r="7">
          <cell r="D7">
            <v>5616552</v>
          </cell>
        </row>
      </sheetData>
      <sheetData sheetId="7">
        <row r="2">
          <cell r="A2">
            <v>2005108</v>
          </cell>
          <cell r="B2" t="str">
            <v>Brookfield Residential (Alberta) LP</v>
          </cell>
          <cell r="C2" t="str">
            <v>NEW BRIGHTON, PHASE 18 - RES</v>
          </cell>
          <cell r="D2" t="str">
            <v>RES</v>
          </cell>
        </row>
        <row r="3">
          <cell r="A3">
            <v>2007032</v>
          </cell>
          <cell r="B3" t="str">
            <v>Brookfield Residential (Alberta) LP</v>
          </cell>
          <cell r="C3" t="str">
            <v xml:space="preserve">NEW BRIGHTON, PHASE 24 - RES </v>
          </cell>
          <cell r="D3" t="str">
            <v>RES</v>
          </cell>
        </row>
        <row r="4">
          <cell r="A4">
            <v>2007032</v>
          </cell>
          <cell r="B4" t="str">
            <v>Brookfield Residential (Alberta) LP</v>
          </cell>
          <cell r="C4" t="str">
            <v>NEW BRIGHTON, PHASE 24 - RES</v>
          </cell>
          <cell r="D4" t="str">
            <v>RES</v>
          </cell>
        </row>
        <row r="5">
          <cell r="A5">
            <v>2008011</v>
          </cell>
          <cell r="B5" t="str">
            <v>Brookfield Residential (Alberta) LP</v>
          </cell>
          <cell r="C5" t="str">
            <v>NEW BRIGHTON, PHASE 27 - RES</v>
          </cell>
          <cell r="D5" t="str">
            <v>RES</v>
          </cell>
        </row>
        <row r="6">
          <cell r="A6">
            <v>2008011</v>
          </cell>
          <cell r="B6" t="str">
            <v>Brookfield Residential (Alberta) LP</v>
          </cell>
          <cell r="C6" t="str">
            <v>NEW BRIGHTON, PHASE 27 - RES</v>
          </cell>
          <cell r="D6" t="str">
            <v>RES</v>
          </cell>
        </row>
        <row r="7">
          <cell r="A7">
            <v>2008025</v>
          </cell>
          <cell r="B7" t="str">
            <v>Montreux Development Inc</v>
          </cell>
          <cell r="C7" t="str">
            <v>MONTREUX, PHASE 09 - RES</v>
          </cell>
          <cell r="D7" t="str">
            <v>RES</v>
          </cell>
        </row>
        <row r="8">
          <cell r="A8">
            <v>2009002</v>
          </cell>
          <cell r="B8" t="str">
            <v>Brookfield Residential (Alberta) LP</v>
          </cell>
          <cell r="C8" t="str">
            <v>AUBURN BAY, PHASE 28 - RES</v>
          </cell>
          <cell r="D8" t="str">
            <v>RES</v>
          </cell>
        </row>
        <row r="9">
          <cell r="A9">
            <v>2009018</v>
          </cell>
          <cell r="B9" t="str">
            <v>City of Calgary - Recreation</v>
          </cell>
          <cell r="C9" t="str">
            <v>Renfrew, Phase 1 (Telus Spark) - COMM</v>
          </cell>
          <cell r="D9" t="str">
            <v>COMM</v>
          </cell>
        </row>
        <row r="10">
          <cell r="A10">
            <v>2009026</v>
          </cell>
          <cell r="B10" t="str">
            <v>CREDIT INVOICE - Melcor Developments Ltd.</v>
          </cell>
          <cell r="C10" t="str">
            <v>VALLEY RIDGE, PHASE 01 - RES</v>
          </cell>
          <cell r="D10" t="str">
            <v>RES</v>
          </cell>
        </row>
        <row r="11">
          <cell r="A11">
            <v>2009026</v>
          </cell>
          <cell r="B11" t="str">
            <v>Melcor Developments Ltd.</v>
          </cell>
          <cell r="C11" t="str">
            <v>VALLEY RIDGE, PHASE 01 - RES</v>
          </cell>
          <cell r="D11" t="str">
            <v>RES</v>
          </cell>
        </row>
        <row r="12">
          <cell r="A12">
            <v>2010001</v>
          </cell>
          <cell r="B12" t="str">
            <v>United Acquisition II Corp.</v>
          </cell>
          <cell r="C12" t="str">
            <v>SAGE HILL, PHASE 05</v>
          </cell>
          <cell r="D12" t="str">
            <v>RES</v>
          </cell>
        </row>
        <row r="13">
          <cell r="A13">
            <v>2010002</v>
          </cell>
          <cell r="B13" t="str">
            <v>Genstar Development Company</v>
          </cell>
          <cell r="C13" t="str">
            <v>WALDEN, PHASE 04</v>
          </cell>
          <cell r="D13" t="str">
            <v>RES</v>
          </cell>
        </row>
        <row r="14">
          <cell r="A14">
            <v>2010003</v>
          </cell>
          <cell r="B14" t="str">
            <v>1323027 Alberta Ltd.</v>
          </cell>
          <cell r="C14" t="str">
            <v>SPRINGBANK HILL, PHASE 01</v>
          </cell>
          <cell r="D14" t="str">
            <v>RES</v>
          </cell>
        </row>
        <row r="15">
          <cell r="A15">
            <v>2010004</v>
          </cell>
          <cell r="B15" t="str">
            <v>QuinnCorp Holdings Inc.</v>
          </cell>
          <cell r="C15" t="str">
            <v>ASPEN WOODS, PHASE 20</v>
          </cell>
          <cell r="D15" t="str">
            <v>RES</v>
          </cell>
        </row>
        <row r="16">
          <cell r="A16">
            <v>2010005</v>
          </cell>
          <cell r="B16" t="str">
            <v>Brookfield Residential (Alberta) LP</v>
          </cell>
          <cell r="C16" t="str">
            <v>NEW BRIGHTON, PHASE 29</v>
          </cell>
          <cell r="D16" t="str">
            <v>RES</v>
          </cell>
        </row>
        <row r="17">
          <cell r="A17">
            <v>2010006</v>
          </cell>
          <cell r="B17" t="str">
            <v>Genstar Development Company</v>
          </cell>
          <cell r="C17" t="str">
            <v>CHAPARRAL, PHASE 49</v>
          </cell>
          <cell r="D17" t="str">
            <v>RES</v>
          </cell>
        </row>
        <row r="18">
          <cell r="A18">
            <v>2010007</v>
          </cell>
          <cell r="B18" t="str">
            <v>Calgary Municipal Land Corporation</v>
          </cell>
          <cell r="C18" t="str">
            <v>EAST VILLAGE, PHASE 06</v>
          </cell>
          <cell r="D18" t="str">
            <v>COMM</v>
          </cell>
        </row>
        <row r="19">
          <cell r="A19">
            <v>2010008</v>
          </cell>
          <cell r="B19" t="str">
            <v>Calgary Municipal Land Corporation</v>
          </cell>
          <cell r="C19" t="str">
            <v>EAST VILLAGE, PHASE 07</v>
          </cell>
          <cell r="D19" t="str">
            <v>COMM</v>
          </cell>
        </row>
        <row r="20">
          <cell r="A20">
            <v>2010009</v>
          </cell>
          <cell r="B20" t="str">
            <v>West Nose Creek Development Corp.</v>
          </cell>
          <cell r="C20" t="str">
            <v>EVANSTON, PHASE 16</v>
          </cell>
          <cell r="D20" t="str">
            <v>MF</v>
          </cell>
        </row>
        <row r="21">
          <cell r="A21">
            <v>2010010</v>
          </cell>
          <cell r="B21" t="str">
            <v>Springbank Land Company Ltd.</v>
          </cell>
          <cell r="C21" t="str">
            <v>ASPEN WOODS, PHASE 04</v>
          </cell>
          <cell r="D21" t="str">
            <v>RES</v>
          </cell>
        </row>
        <row r="22">
          <cell r="A22">
            <v>2010011</v>
          </cell>
          <cell r="B22" t="str">
            <v>West Nose Creek Development Corp.</v>
          </cell>
          <cell r="C22" t="str">
            <v>EVANSTON, PHASE 17</v>
          </cell>
          <cell r="D22" t="str">
            <v>RES</v>
          </cell>
        </row>
        <row r="23">
          <cell r="A23">
            <v>2010012</v>
          </cell>
          <cell r="B23" t="str">
            <v>West Nose Creek Development Corp.</v>
          </cell>
          <cell r="C23" t="str">
            <v>EVANSTON, PHASE 18</v>
          </cell>
          <cell r="D23" t="str">
            <v>RES</v>
          </cell>
        </row>
        <row r="24">
          <cell r="A24">
            <v>2010013</v>
          </cell>
          <cell r="B24" t="str">
            <v>City of Calgary Corp Prop &amp; Buildings</v>
          </cell>
          <cell r="C24" t="str">
            <v>COUGAR RIDGE, PHASE 01</v>
          </cell>
          <cell r="D24" t="str">
            <v>COMM</v>
          </cell>
        </row>
        <row r="25">
          <cell r="A25">
            <v>2010014</v>
          </cell>
          <cell r="B25" t="str">
            <v>Spring Willow Development Corporation</v>
          </cell>
          <cell r="C25" t="str">
            <v>SPRINGBANK HILL, PHASE 02</v>
          </cell>
          <cell r="D25" t="str">
            <v>RES</v>
          </cell>
        </row>
        <row r="26">
          <cell r="A26">
            <v>2010015</v>
          </cell>
          <cell r="B26" t="str">
            <v>Spring Valley on 85th Inc.</v>
          </cell>
          <cell r="C26" t="str">
            <v>SPRINGBANK HILL, PHASE 01</v>
          </cell>
          <cell r="D26" t="str">
            <v>RES</v>
          </cell>
        </row>
        <row r="27">
          <cell r="A27">
            <v>2010016</v>
          </cell>
          <cell r="B27" t="str">
            <v>Northpoint Development LP</v>
          </cell>
          <cell r="C27" t="str">
            <v>SKYVIEW RANCH, PHASE 04</v>
          </cell>
          <cell r="D27" t="str">
            <v>RES</v>
          </cell>
        </row>
        <row r="28">
          <cell r="A28">
            <v>2010017</v>
          </cell>
          <cell r="B28" t="str">
            <v>Northpoint Development LP</v>
          </cell>
          <cell r="C28" t="str">
            <v>SKYVIEW RANCH, PHASE 06</v>
          </cell>
          <cell r="D28" t="str">
            <v>RES</v>
          </cell>
        </row>
        <row r="29">
          <cell r="A29">
            <v>2010018</v>
          </cell>
          <cell r="B29" t="str">
            <v>1368486 Alberta Ltd.</v>
          </cell>
          <cell r="C29" t="str">
            <v>WEST SPRINGS, PHASE 01</v>
          </cell>
          <cell r="D29" t="str">
            <v>RES</v>
          </cell>
        </row>
        <row r="30">
          <cell r="A30">
            <v>2010019</v>
          </cell>
          <cell r="B30" t="str">
            <v>1368486 Alberta Ltd.</v>
          </cell>
          <cell r="C30" t="str">
            <v>WEST SPRINGS, PHASE 02</v>
          </cell>
          <cell r="D30" t="str">
            <v>RES</v>
          </cell>
        </row>
        <row r="31">
          <cell r="A31">
            <v>2010020</v>
          </cell>
          <cell r="B31" t="str">
            <v>Genstar Development Company</v>
          </cell>
          <cell r="C31" t="str">
            <v>PANORAMA HILLS, PHASE 53</v>
          </cell>
          <cell r="D31" t="str">
            <v>RES</v>
          </cell>
        </row>
        <row r="32">
          <cell r="A32">
            <v>2010021</v>
          </cell>
          <cell r="B32" t="str">
            <v>Hopewell Copperfield Inc.</v>
          </cell>
          <cell r="C32" t="str">
            <v>COPPERFIELD, PHASE 20</v>
          </cell>
          <cell r="D32" t="str">
            <v>RES</v>
          </cell>
        </row>
        <row r="33">
          <cell r="A33">
            <v>2010022</v>
          </cell>
          <cell r="B33" t="str">
            <v>United Acquisition II Corp.</v>
          </cell>
          <cell r="C33" t="str">
            <v>SAGE HILL, PHASE 06</v>
          </cell>
          <cell r="D33" t="str">
            <v>RES</v>
          </cell>
        </row>
        <row r="34">
          <cell r="A34">
            <v>2010023</v>
          </cell>
          <cell r="B34" t="str">
            <v>United Acquisition II Corp.</v>
          </cell>
          <cell r="C34" t="str">
            <v>SAGE HILL, PHASE 07</v>
          </cell>
          <cell r="D34" t="str">
            <v>RES</v>
          </cell>
        </row>
        <row r="35">
          <cell r="A35">
            <v>2010024</v>
          </cell>
          <cell r="B35" t="str">
            <v>Qualico Developments West Ltd.</v>
          </cell>
          <cell r="C35" t="str">
            <v>SILVERADO, PHASE 03</v>
          </cell>
          <cell r="D35" t="str">
            <v>RES</v>
          </cell>
        </row>
        <row r="36">
          <cell r="A36">
            <v>2010025</v>
          </cell>
          <cell r="B36" t="str">
            <v>Brookfield Residential (Alberta) LP</v>
          </cell>
          <cell r="C36" t="str">
            <v>AUBURN BAY, PHASE 25</v>
          </cell>
          <cell r="D36" t="str">
            <v>RES</v>
          </cell>
        </row>
        <row r="37">
          <cell r="A37">
            <v>2010026</v>
          </cell>
          <cell r="B37" t="str">
            <v>West 85th Developments Ltd.</v>
          </cell>
          <cell r="C37" t="str">
            <v>SPRINGBANK HILL, PHASE 01</v>
          </cell>
          <cell r="D37" t="str">
            <v>RES</v>
          </cell>
        </row>
        <row r="38">
          <cell r="A38">
            <v>2010027</v>
          </cell>
          <cell r="B38" t="str">
            <v>Brookfield Residential (Alberta) LP</v>
          </cell>
          <cell r="C38" t="str">
            <v>SETON, PHASE 03</v>
          </cell>
          <cell r="D38" t="str">
            <v>COMM</v>
          </cell>
        </row>
        <row r="39">
          <cell r="A39">
            <v>2010028</v>
          </cell>
          <cell r="B39" t="str">
            <v>West Pine Creek Developments Ltd.</v>
          </cell>
          <cell r="C39" t="str">
            <v>LEGACY, PHASE 01</v>
          </cell>
          <cell r="D39" t="str">
            <v>RES</v>
          </cell>
        </row>
        <row r="40">
          <cell r="A40">
            <v>2010029</v>
          </cell>
          <cell r="B40" t="str">
            <v>Brookfield Residential (Alberta) LP</v>
          </cell>
          <cell r="C40" t="str">
            <v>CRANSTON, PHASE 60</v>
          </cell>
          <cell r="D40" t="str">
            <v>RES</v>
          </cell>
        </row>
        <row r="41">
          <cell r="A41">
            <v>2010030</v>
          </cell>
          <cell r="B41" t="str">
            <v>DREAM Asset Management Corporation</v>
          </cell>
          <cell r="C41" t="str">
            <v>ASPEN WOODS, PHASE 01</v>
          </cell>
          <cell r="D41" t="str">
            <v>RES</v>
          </cell>
        </row>
        <row r="42">
          <cell r="A42">
            <v>2010031</v>
          </cell>
          <cell r="B42" t="str">
            <v>Builder Investment Group Inc.</v>
          </cell>
          <cell r="C42" t="str">
            <v>TARADALE, PHASE 01</v>
          </cell>
          <cell r="D42" t="str">
            <v>RES</v>
          </cell>
        </row>
        <row r="43">
          <cell r="A43">
            <v>2010032</v>
          </cell>
          <cell r="B43" t="str">
            <v>Intergulf-Cidex Development (X) Corp.</v>
          </cell>
          <cell r="C43" t="str">
            <v>SHERWOOD, PHASE 03</v>
          </cell>
          <cell r="D43" t="str">
            <v>RES</v>
          </cell>
        </row>
        <row r="44">
          <cell r="A44">
            <v>2010033</v>
          </cell>
          <cell r="B44" t="str">
            <v>1089302 Alberta Ltd.</v>
          </cell>
          <cell r="C44" t="str">
            <v>ROCKY RIDGE, PHASE 01</v>
          </cell>
          <cell r="D44" t="str">
            <v>RES</v>
          </cell>
        </row>
        <row r="45">
          <cell r="A45">
            <v>2010034</v>
          </cell>
          <cell r="B45" t="str">
            <v>Davinci Land Ltd.</v>
          </cell>
          <cell r="C45" t="str">
            <v>COVENTRY HILLS, PHASE 01</v>
          </cell>
          <cell r="D45" t="str">
            <v>RES</v>
          </cell>
        </row>
        <row r="46">
          <cell r="A46">
            <v>2010035</v>
          </cell>
          <cell r="B46" t="str">
            <v>Jomaa &amp; Sons Construction Ltd.</v>
          </cell>
          <cell r="C46" t="str">
            <v>WEST SPRINGS, PHASE 01</v>
          </cell>
          <cell r="D46" t="str">
            <v>RES</v>
          </cell>
        </row>
        <row r="47">
          <cell r="A47">
            <v>2010036</v>
          </cell>
          <cell r="B47" t="str">
            <v>DREAM Asset Management Corporation</v>
          </cell>
          <cell r="C47" t="str">
            <v>EVANSTON, PHASE 01</v>
          </cell>
          <cell r="D47" t="str">
            <v>RES</v>
          </cell>
        </row>
        <row r="48">
          <cell r="A48">
            <v>2010037</v>
          </cell>
          <cell r="B48" t="str">
            <v>Genstar Development Company</v>
          </cell>
          <cell r="C48" t="str">
            <v>WALDEN, PHASE 07</v>
          </cell>
          <cell r="D48" t="str">
            <v>RES</v>
          </cell>
        </row>
        <row r="49">
          <cell r="A49">
            <v>2010038</v>
          </cell>
          <cell r="B49" t="str">
            <v>Genstar Development Company</v>
          </cell>
          <cell r="C49" t="str">
            <v>PANORAMA HILLS, PHASE 57</v>
          </cell>
          <cell r="D49" t="str">
            <v>RES</v>
          </cell>
        </row>
        <row r="50">
          <cell r="A50">
            <v>2010039</v>
          </cell>
          <cell r="B50" t="str">
            <v>Stoneview Development Ltd.</v>
          </cell>
          <cell r="C50" t="str">
            <v>ROCKY RIDGE, PHASE 01</v>
          </cell>
          <cell r="D50" t="str">
            <v>RES</v>
          </cell>
        </row>
        <row r="51">
          <cell r="A51">
            <v>2010040</v>
          </cell>
          <cell r="B51" t="str">
            <v>DREAM Asset Management Corporation</v>
          </cell>
          <cell r="C51" t="str">
            <v>EVANSTON, PHASE 02</v>
          </cell>
          <cell r="D51" t="str">
            <v>RES</v>
          </cell>
        </row>
        <row r="52">
          <cell r="A52">
            <v>2010041</v>
          </cell>
          <cell r="B52" t="str">
            <v>Brookfield Residential (Alberta) LP</v>
          </cell>
          <cell r="C52" t="str">
            <v>AUBURN BAY, PHASE 29</v>
          </cell>
          <cell r="D52" t="str">
            <v>RES</v>
          </cell>
        </row>
        <row r="53">
          <cell r="A53">
            <v>2010042</v>
          </cell>
          <cell r="B53" t="str">
            <v>Brookfield Residential (Alberta) LP</v>
          </cell>
          <cell r="C53" t="str">
            <v>AUBURN BAY, PHASE 31</v>
          </cell>
          <cell r="D53" t="str">
            <v>RES</v>
          </cell>
        </row>
        <row r="54">
          <cell r="A54">
            <v>2010043</v>
          </cell>
          <cell r="B54" t="str">
            <v>Apex Limited Partnership</v>
          </cell>
          <cell r="C54" t="str">
            <v>COUGAR RIDGE, PHASE 01</v>
          </cell>
          <cell r="D54" t="str">
            <v>RES</v>
          </cell>
        </row>
        <row r="55">
          <cell r="A55">
            <v>2010044</v>
          </cell>
          <cell r="B55" t="str">
            <v>Brookfield Residential (Alberta) LP</v>
          </cell>
          <cell r="C55" t="str">
            <v>CRANSTON, PHASE 61</v>
          </cell>
          <cell r="D55" t="str">
            <v>RES</v>
          </cell>
        </row>
        <row r="56">
          <cell r="A56">
            <v>2010045</v>
          </cell>
          <cell r="B56" t="str">
            <v>Remington Development Corporation</v>
          </cell>
          <cell r="C56" t="str">
            <v>QUARRY PARK, PHASE 05</v>
          </cell>
          <cell r="D56" t="str">
            <v>RES</v>
          </cell>
        </row>
        <row r="57">
          <cell r="A57">
            <v>2010046</v>
          </cell>
          <cell r="B57" t="str">
            <v>OREC (Calgary) Holdings Inc.</v>
          </cell>
          <cell r="C57" t="str">
            <v>STONEY INDUSTRIAL, PHASE 01</v>
          </cell>
          <cell r="D57" t="str">
            <v>IND</v>
          </cell>
        </row>
        <row r="58">
          <cell r="A58">
            <v>2010047</v>
          </cell>
          <cell r="B58" t="str">
            <v>QuinnCorp Holdings Inc.</v>
          </cell>
          <cell r="C58" t="str">
            <v>ASPEN WOODS, PHASE 09</v>
          </cell>
          <cell r="D58" t="str">
            <v>RES</v>
          </cell>
        </row>
        <row r="59">
          <cell r="A59">
            <v>2010048</v>
          </cell>
          <cell r="B59" t="str">
            <v>Winwood Homes Ltd.</v>
          </cell>
          <cell r="C59" t="str">
            <v>SPRINGBANK HILL, PHASE 01</v>
          </cell>
          <cell r="D59" t="str">
            <v>RES</v>
          </cell>
        </row>
        <row r="60">
          <cell r="A60">
            <v>2010049</v>
          </cell>
          <cell r="B60" t="str">
            <v>QuinnCorp Holdings Inc.</v>
          </cell>
          <cell r="C60" t="str">
            <v>ASPEN WOODS, PHASE 10</v>
          </cell>
          <cell r="D60" t="str">
            <v>RES</v>
          </cell>
        </row>
        <row r="61">
          <cell r="A61">
            <v>2010050</v>
          </cell>
          <cell r="B61" t="str">
            <v>Genstar Development Company</v>
          </cell>
          <cell r="C61" t="str">
            <v>WALDEN, PHASE 09</v>
          </cell>
          <cell r="D61" t="str">
            <v>RES</v>
          </cell>
        </row>
        <row r="62">
          <cell r="A62">
            <v>2010051</v>
          </cell>
          <cell r="B62" t="str">
            <v>Brookfield Residential (Alberta) LP</v>
          </cell>
          <cell r="C62" t="str">
            <v>NEW BRIGHTON INDUSTRIAL, PHASE 01</v>
          </cell>
          <cell r="D62" t="str">
            <v>IND</v>
          </cell>
        </row>
        <row r="63">
          <cell r="A63">
            <v>2010052</v>
          </cell>
          <cell r="B63" t="str">
            <v>Brookfield Residential (Alberta) LP</v>
          </cell>
          <cell r="C63" t="str">
            <v>NEW BRIGHTON INDUSTRIAL, PHASE 02</v>
          </cell>
          <cell r="D63" t="str">
            <v>IND</v>
          </cell>
        </row>
        <row r="64">
          <cell r="A64">
            <v>2010053</v>
          </cell>
          <cell r="B64" t="str">
            <v>Qualico Developments West Ltd.</v>
          </cell>
          <cell r="C64" t="str">
            <v>EVANSTON, PHASE 19</v>
          </cell>
          <cell r="D64" t="str">
            <v>RES</v>
          </cell>
        </row>
        <row r="65">
          <cell r="A65">
            <v>2010054</v>
          </cell>
          <cell r="B65" t="str">
            <v>The Father Albert Lacombe Home</v>
          </cell>
          <cell r="C65" t="str">
            <v>MIDNAPORE, PHASE 01</v>
          </cell>
          <cell r="D65" t="str">
            <v>MF</v>
          </cell>
        </row>
        <row r="66">
          <cell r="A66">
            <v>2010055</v>
          </cell>
          <cell r="B66" t="str">
            <v>Brookfield Residential (Alberta) LP</v>
          </cell>
          <cell r="C66" t="str">
            <v>NEW BRIGHTON, PHASE 30</v>
          </cell>
          <cell r="D66" t="str">
            <v>RES</v>
          </cell>
        </row>
        <row r="67">
          <cell r="A67">
            <v>2010056</v>
          </cell>
          <cell r="B67" t="str">
            <v>Brookfield Residential (Alberta) LP</v>
          </cell>
          <cell r="C67" t="str">
            <v>NEW BRIGHTON, PHASE 31</v>
          </cell>
          <cell r="D67" t="str">
            <v>RES</v>
          </cell>
        </row>
        <row r="68">
          <cell r="A68">
            <v>2010057</v>
          </cell>
          <cell r="B68" t="str">
            <v>Brookfield Residential (Alberta) LP</v>
          </cell>
          <cell r="C68" t="str">
            <v>NEW BRIGHTON, PHASE 32</v>
          </cell>
          <cell r="D68" t="str">
            <v>RES</v>
          </cell>
        </row>
        <row r="69">
          <cell r="A69">
            <v>2010058</v>
          </cell>
          <cell r="B69" t="str">
            <v>Brookfield Residential (Alberta) LP</v>
          </cell>
          <cell r="C69" t="str">
            <v>AUBURN BAY, PHASE 33</v>
          </cell>
          <cell r="D69" t="str">
            <v>RES</v>
          </cell>
        </row>
        <row r="70">
          <cell r="A70">
            <v>2010059</v>
          </cell>
          <cell r="B70" t="str">
            <v>Brookfield Residential (Alberta) LP</v>
          </cell>
          <cell r="C70" t="str">
            <v>AUBURN BAY, PHASE 34</v>
          </cell>
          <cell r="D70" t="str">
            <v>RES</v>
          </cell>
        </row>
        <row r="71">
          <cell r="A71">
            <v>2010060</v>
          </cell>
          <cell r="B71" t="str">
            <v>United Acquisition II Corp.</v>
          </cell>
          <cell r="C71" t="str">
            <v>SAGE HILL, PHASE 08</v>
          </cell>
          <cell r="D71" t="str">
            <v>MF</v>
          </cell>
        </row>
        <row r="72">
          <cell r="A72">
            <v>2010061</v>
          </cell>
          <cell r="B72" t="str">
            <v>Brookfield Residential (Alberta) LP</v>
          </cell>
          <cell r="C72" t="str">
            <v>AUBURN BAY, PHASE 32</v>
          </cell>
          <cell r="D72" t="str">
            <v>RES</v>
          </cell>
        </row>
        <row r="73">
          <cell r="A73">
            <v>2010062</v>
          </cell>
          <cell r="B73" t="str">
            <v>Brookfield Residential (Alberta) LP</v>
          </cell>
          <cell r="C73" t="str">
            <v>AUBURN BAY, PHASE 35</v>
          </cell>
          <cell r="D73" t="str">
            <v>RES</v>
          </cell>
        </row>
        <row r="74">
          <cell r="A74">
            <v>2010063</v>
          </cell>
          <cell r="B74" t="str">
            <v>Brookfield Residential (Alberta) LP</v>
          </cell>
          <cell r="C74" t="str">
            <v>CRANSTON, PHASE 49</v>
          </cell>
          <cell r="D74" t="str">
            <v>RES</v>
          </cell>
        </row>
        <row r="75">
          <cell r="A75">
            <v>2010064</v>
          </cell>
          <cell r="B75" t="str">
            <v>Brookfield Residential (Alberta) LP</v>
          </cell>
          <cell r="C75" t="str">
            <v>CRANSTON, PHASE 50</v>
          </cell>
          <cell r="D75" t="str">
            <v>RES</v>
          </cell>
        </row>
        <row r="76">
          <cell r="A76">
            <v>2010065</v>
          </cell>
          <cell r="B76" t="str">
            <v>Brookfield Residential (Alberta) LP</v>
          </cell>
          <cell r="C76" t="str">
            <v>SETON, PHASE 05</v>
          </cell>
          <cell r="D76" t="str">
            <v>COMM</v>
          </cell>
        </row>
        <row r="77">
          <cell r="A77">
            <v>2010066</v>
          </cell>
          <cell r="B77" t="str">
            <v>Brookfield Residential (Alberta) LP</v>
          </cell>
          <cell r="C77" t="str">
            <v>NEW BRIGHTON, PHASE 34</v>
          </cell>
          <cell r="D77" t="str">
            <v>RES</v>
          </cell>
        </row>
        <row r="78">
          <cell r="A78">
            <v>2010067</v>
          </cell>
          <cell r="B78" t="str">
            <v>Brookfield Residential (Alberta) LP</v>
          </cell>
          <cell r="C78" t="str">
            <v>NEW BRIGHTON, PHASE 33</v>
          </cell>
          <cell r="D78" t="str">
            <v>RES</v>
          </cell>
        </row>
        <row r="79">
          <cell r="A79">
            <v>2010068</v>
          </cell>
          <cell r="B79" t="str">
            <v>United Acquisition II Corp.</v>
          </cell>
          <cell r="C79" t="str">
            <v>SAGE HILL, PHASE 09</v>
          </cell>
          <cell r="D79" t="str">
            <v>RES</v>
          </cell>
        </row>
        <row r="80">
          <cell r="A80">
            <v>2010069</v>
          </cell>
          <cell r="B80" t="str">
            <v>Genpol Inc.</v>
          </cell>
          <cell r="C80" t="str">
            <v>SADDLE RIDGE, PHASE 03</v>
          </cell>
          <cell r="D80" t="str">
            <v>RES</v>
          </cell>
        </row>
        <row r="81">
          <cell r="A81">
            <v>2010070</v>
          </cell>
          <cell r="B81" t="str">
            <v>Genpol Inc.</v>
          </cell>
          <cell r="C81" t="str">
            <v>SADDLE RIDGE, PHASE 04</v>
          </cell>
          <cell r="D81" t="str">
            <v>RES</v>
          </cell>
        </row>
        <row r="82">
          <cell r="A82">
            <v>2010071</v>
          </cell>
          <cell r="B82" t="str">
            <v>Genesis Land Development Corp</v>
          </cell>
          <cell r="C82" t="str">
            <v>SAGE HILL, PHASE 06</v>
          </cell>
          <cell r="D82" t="str">
            <v>RES</v>
          </cell>
        </row>
        <row r="83">
          <cell r="A83">
            <v>2010072</v>
          </cell>
          <cell r="B83" t="str">
            <v>Genesis Land Development Corp.</v>
          </cell>
          <cell r="C83" t="str">
            <v>SAGE HILL, PHASE 07</v>
          </cell>
          <cell r="D83" t="str">
            <v>RES</v>
          </cell>
        </row>
        <row r="84">
          <cell r="A84">
            <v>2010073</v>
          </cell>
          <cell r="B84" t="str">
            <v>Northpoint Development LP</v>
          </cell>
          <cell r="C84" t="str">
            <v>SKYVIEW RANCH, PHASE 05</v>
          </cell>
          <cell r="D84" t="str">
            <v>RES</v>
          </cell>
        </row>
        <row r="85">
          <cell r="A85">
            <v>2010074</v>
          </cell>
          <cell r="B85" t="str">
            <v>Northpoint Development LP</v>
          </cell>
          <cell r="C85" t="str">
            <v>SKYVIEW RANCH, PHASE 07</v>
          </cell>
          <cell r="D85" t="str">
            <v>RES</v>
          </cell>
        </row>
        <row r="86">
          <cell r="A86">
            <v>2010075</v>
          </cell>
          <cell r="B86" t="str">
            <v>Genstar Development Company</v>
          </cell>
          <cell r="C86" t="str">
            <v>WALDEN, PHASE 06</v>
          </cell>
          <cell r="D86" t="str">
            <v>RES</v>
          </cell>
        </row>
        <row r="87">
          <cell r="A87">
            <v>2010076</v>
          </cell>
          <cell r="B87" t="str">
            <v>QuinnCorp Holdings Inc.</v>
          </cell>
          <cell r="C87" t="str">
            <v>ASPEN WOODS, PHASE 08</v>
          </cell>
          <cell r="D87" t="str">
            <v>RES</v>
          </cell>
        </row>
        <row r="88">
          <cell r="A88">
            <v>2010077</v>
          </cell>
          <cell r="B88" t="str">
            <v>Hopewell Residential Communities Inc.</v>
          </cell>
          <cell r="C88" t="str">
            <v>COPPERFIELD, PHASE 31</v>
          </cell>
          <cell r="D88" t="str">
            <v>RES</v>
          </cell>
        </row>
        <row r="89">
          <cell r="A89">
            <v>2010078</v>
          </cell>
          <cell r="B89" t="str">
            <v>Hopewell Residential Communities Inc.</v>
          </cell>
          <cell r="C89" t="str">
            <v>MAHOGANY, PHASE 07</v>
          </cell>
          <cell r="D89" t="str">
            <v>RES</v>
          </cell>
        </row>
        <row r="90">
          <cell r="A90">
            <v>2010079</v>
          </cell>
          <cell r="B90" t="str">
            <v>Hopewell Residential Communities Inc.</v>
          </cell>
          <cell r="C90" t="str">
            <v>MAHOGANY, PHASE 09</v>
          </cell>
          <cell r="D90" t="str">
            <v>RES</v>
          </cell>
        </row>
        <row r="91">
          <cell r="A91">
            <v>2010080</v>
          </cell>
          <cell r="B91" t="str">
            <v>Hopewell Residential Communities Inc.</v>
          </cell>
          <cell r="C91" t="str">
            <v>MAHOGANY, PHASE 14</v>
          </cell>
          <cell r="D91" t="str">
            <v>RES</v>
          </cell>
        </row>
        <row r="92">
          <cell r="A92">
            <v>2010081</v>
          </cell>
          <cell r="B92" t="str">
            <v>Hopewell Residential Communities Inc.</v>
          </cell>
          <cell r="C92" t="str">
            <v>MAHOGANY, PHASE 16</v>
          </cell>
          <cell r="D92" t="str">
            <v>RES</v>
          </cell>
        </row>
        <row r="93">
          <cell r="A93">
            <v>2010082</v>
          </cell>
          <cell r="B93" t="str">
            <v>Brookfield Residential (Alberta) LP</v>
          </cell>
          <cell r="C93" t="str">
            <v>NEW BRIGHTON, PHASE 36</v>
          </cell>
          <cell r="D93" t="str">
            <v>RES</v>
          </cell>
        </row>
        <row r="94">
          <cell r="A94">
            <v>2010083</v>
          </cell>
          <cell r="B94" t="str">
            <v>United Acquisition II Corp.</v>
          </cell>
          <cell r="C94" t="str">
            <v>NOLAN HILL, PHASE 01</v>
          </cell>
          <cell r="D94" t="str">
            <v>RES</v>
          </cell>
        </row>
        <row r="95">
          <cell r="A95">
            <v>2010084</v>
          </cell>
          <cell r="B95" t="str">
            <v>United Acquisition II Corp.</v>
          </cell>
          <cell r="C95" t="str">
            <v>NOLAN HILL, PHASE 02</v>
          </cell>
          <cell r="D95" t="str">
            <v>RES</v>
          </cell>
        </row>
        <row r="96">
          <cell r="A96">
            <v>2010085</v>
          </cell>
          <cell r="B96" t="str">
            <v>Genstar Development Company</v>
          </cell>
          <cell r="C96" t="str">
            <v>PANORAMA HILLS, PHASE 60</v>
          </cell>
          <cell r="D96" t="str">
            <v>RES</v>
          </cell>
        </row>
        <row r="97">
          <cell r="A97">
            <v>2010086</v>
          </cell>
          <cell r="B97" t="str">
            <v>Genstar Development Company</v>
          </cell>
          <cell r="C97" t="str">
            <v>PANORAMA HILLS, PHASE 59</v>
          </cell>
          <cell r="D97" t="str">
            <v>RES</v>
          </cell>
        </row>
        <row r="98">
          <cell r="A98">
            <v>2010087</v>
          </cell>
          <cell r="B98" t="str">
            <v>Brookfield Residential (Alberta) LP</v>
          </cell>
          <cell r="C98" t="str">
            <v>CRANSTON, PHASE 51</v>
          </cell>
          <cell r="D98" t="str">
            <v>RES</v>
          </cell>
        </row>
        <row r="99">
          <cell r="A99">
            <v>2010088</v>
          </cell>
          <cell r="B99" t="str">
            <v>Brookfield Residential (Alberta) LP</v>
          </cell>
          <cell r="C99" t="str">
            <v>CRANSTON, PHASE 52</v>
          </cell>
          <cell r="D99" t="str">
            <v>RES</v>
          </cell>
        </row>
        <row r="100">
          <cell r="A100">
            <v>2010089</v>
          </cell>
          <cell r="B100" t="str">
            <v>Brookfield Residential (Alberta) LP</v>
          </cell>
          <cell r="C100" t="str">
            <v>CRANSTON, PHASE 64</v>
          </cell>
          <cell r="D100" t="str">
            <v>RES</v>
          </cell>
        </row>
        <row r="101">
          <cell r="A101">
            <v>2010090</v>
          </cell>
          <cell r="B101" t="str">
            <v>Brookfield Residential (Alberta) LP</v>
          </cell>
          <cell r="C101" t="str">
            <v>CRANSTON, PHASE 69</v>
          </cell>
          <cell r="D101" t="str">
            <v>RES</v>
          </cell>
        </row>
        <row r="102">
          <cell r="A102">
            <v>2010091</v>
          </cell>
          <cell r="B102" t="str">
            <v>Genstar Development Company</v>
          </cell>
          <cell r="C102" t="str">
            <v>WALDEN, PHASE 08</v>
          </cell>
          <cell r="D102" t="str">
            <v>RES</v>
          </cell>
        </row>
        <row r="103">
          <cell r="A103">
            <v>2010092</v>
          </cell>
          <cell r="B103" t="str">
            <v>Genstar Development Company</v>
          </cell>
          <cell r="C103" t="str">
            <v>WALDEN, PHASE 10</v>
          </cell>
          <cell r="D103" t="str">
            <v>RES</v>
          </cell>
        </row>
        <row r="104">
          <cell r="A104">
            <v>2010093</v>
          </cell>
          <cell r="B104" t="str">
            <v>Genstar Development Company</v>
          </cell>
          <cell r="C104" t="str">
            <v>WALDEN, PHASE 11</v>
          </cell>
          <cell r="D104" t="str">
            <v>RES</v>
          </cell>
        </row>
        <row r="105">
          <cell r="A105">
            <v>2010094</v>
          </cell>
          <cell r="B105" t="str">
            <v>Genstar Development Company</v>
          </cell>
          <cell r="C105" t="str">
            <v>WALDEN, PHASE 12</v>
          </cell>
          <cell r="D105" t="str">
            <v>RES</v>
          </cell>
        </row>
        <row r="106">
          <cell r="A106">
            <v>2010095</v>
          </cell>
          <cell r="B106" t="str">
            <v>Genstar Development Company</v>
          </cell>
          <cell r="C106" t="str">
            <v>WALDEN, PHASE 13 &amp; 14</v>
          </cell>
          <cell r="D106" t="str">
            <v>RES</v>
          </cell>
        </row>
        <row r="107">
          <cell r="A107">
            <v>2010096</v>
          </cell>
          <cell r="B107" t="str">
            <v>Genstar Development Company</v>
          </cell>
          <cell r="C107" t="str">
            <v>CHAPARRAL, PHASE 50</v>
          </cell>
          <cell r="D107" t="str">
            <v>RES</v>
          </cell>
        </row>
        <row r="108">
          <cell r="A108">
            <v>2010097</v>
          </cell>
          <cell r="B108" t="str">
            <v>Genstar Development Company</v>
          </cell>
          <cell r="C108" t="str">
            <v>CHAPARRAL, PHASE 51</v>
          </cell>
          <cell r="D108" t="str">
            <v>RES</v>
          </cell>
        </row>
        <row r="109">
          <cell r="A109">
            <v>2010098</v>
          </cell>
          <cell r="B109" t="str">
            <v>Melcor Developments Ltd.</v>
          </cell>
          <cell r="C109" t="str">
            <v>KINCORA/SHERWOOD, PHASE 01</v>
          </cell>
          <cell r="D109" t="str">
            <v>RES</v>
          </cell>
        </row>
        <row r="110">
          <cell r="A110">
            <v>2010099</v>
          </cell>
          <cell r="B110" t="str">
            <v>Walton International Group Inc.</v>
          </cell>
          <cell r="C110" t="str">
            <v>EAST SHEPARD, PHASE 01</v>
          </cell>
          <cell r="D110" t="str">
            <v>IND</v>
          </cell>
        </row>
        <row r="111">
          <cell r="A111">
            <v>2010100</v>
          </cell>
          <cell r="B111" t="str">
            <v>United Acquisition II Corp.</v>
          </cell>
          <cell r="C111" t="str">
            <v>NOLAN HILL, PHASE 03</v>
          </cell>
          <cell r="D111" t="str">
            <v>RES</v>
          </cell>
        </row>
        <row r="112">
          <cell r="A112">
            <v>2010101</v>
          </cell>
          <cell r="B112" t="str">
            <v>Melcor Developments Ltd.</v>
          </cell>
          <cell r="C112" t="str">
            <v>STONEY, PHASE 01</v>
          </cell>
          <cell r="D112" t="str">
            <v>IND</v>
          </cell>
        </row>
        <row r="113">
          <cell r="A113">
            <v>2010102</v>
          </cell>
          <cell r="B113" t="str">
            <v>Melcor Developments Ltd.</v>
          </cell>
          <cell r="C113" t="str">
            <v>STONEY, PHASE 02</v>
          </cell>
          <cell r="D113" t="str">
            <v>IND</v>
          </cell>
        </row>
        <row r="114">
          <cell r="A114">
            <v>2010103</v>
          </cell>
          <cell r="B114" t="str">
            <v>Genstar Development Company</v>
          </cell>
          <cell r="C114" t="str">
            <v>CHAPARRAL, PHASE 52</v>
          </cell>
          <cell r="D114" t="str">
            <v>RES</v>
          </cell>
        </row>
        <row r="115">
          <cell r="A115">
            <v>2010104</v>
          </cell>
          <cell r="B115" t="str">
            <v>Genstar Development Company</v>
          </cell>
          <cell r="C115" t="str">
            <v>PANORAMA HILLS, PHASE 46</v>
          </cell>
          <cell r="D115" t="str">
            <v>RES</v>
          </cell>
        </row>
        <row r="116">
          <cell r="A116">
            <v>2010105</v>
          </cell>
          <cell r="B116" t="str">
            <v>Apex Limited Partnership</v>
          </cell>
          <cell r="C116" t="str">
            <v>COUGAR RIDGE, PHASE 02</v>
          </cell>
          <cell r="D116" t="str">
            <v>RES</v>
          </cell>
        </row>
        <row r="117">
          <cell r="A117">
            <v>2010106</v>
          </cell>
          <cell r="B117" t="str">
            <v>Genstar Development Company</v>
          </cell>
          <cell r="C117" t="str">
            <v>PANORAMA HILLS, PHASE 58</v>
          </cell>
          <cell r="D117" t="str">
            <v>RES</v>
          </cell>
        </row>
        <row r="118">
          <cell r="A118">
            <v>2010107</v>
          </cell>
          <cell r="B118" t="str">
            <v>Brookfield Residential (Alberta) LP</v>
          </cell>
          <cell r="C118" t="str">
            <v>CRANSTON, PHASE 62</v>
          </cell>
          <cell r="D118" t="str">
            <v>RES</v>
          </cell>
        </row>
        <row r="119">
          <cell r="A119">
            <v>2010108</v>
          </cell>
          <cell r="B119" t="str">
            <v>WAM Development Group</v>
          </cell>
          <cell r="C119" t="str">
            <v>STONEY INDUSTRIAL, PHASE 02</v>
          </cell>
          <cell r="D119" t="str">
            <v>IND</v>
          </cell>
        </row>
        <row r="120">
          <cell r="A120">
            <v>2010109</v>
          </cell>
          <cell r="B120" t="str">
            <v>WAM Development Group</v>
          </cell>
          <cell r="C120" t="str">
            <v>NORTHEAST INDUSTRIAL, PHASE 01</v>
          </cell>
          <cell r="D120" t="str">
            <v>IND</v>
          </cell>
        </row>
        <row r="121">
          <cell r="A121">
            <v>2010110</v>
          </cell>
          <cell r="B121" t="str">
            <v>Riotrin Propeties (Calgary East) Inc.</v>
          </cell>
          <cell r="C121" t="str">
            <v>EAST HILLS, PHASE 01</v>
          </cell>
          <cell r="D121" t="str">
            <v>COMM</v>
          </cell>
        </row>
        <row r="122">
          <cell r="A122">
            <v>2011001</v>
          </cell>
          <cell r="B122" t="str">
            <v>Qualico Developments West Ltd.</v>
          </cell>
          <cell r="C122" t="str">
            <v>EVANSTON, PHASE 21</v>
          </cell>
          <cell r="D122" t="str">
            <v>RES</v>
          </cell>
        </row>
        <row r="123">
          <cell r="A123">
            <v>2011002</v>
          </cell>
          <cell r="B123" t="str">
            <v>Qualico Developments West Ltd.</v>
          </cell>
          <cell r="C123" t="str">
            <v>REDSTONE, PHASE 01</v>
          </cell>
          <cell r="D123" t="str">
            <v>RES</v>
          </cell>
        </row>
        <row r="124">
          <cell r="A124">
            <v>2011003</v>
          </cell>
          <cell r="B124" t="str">
            <v>Qualico Developments West Ltd.</v>
          </cell>
          <cell r="C124" t="str">
            <v>REDSTONE, PHASE 02</v>
          </cell>
          <cell r="D124" t="str">
            <v>RES</v>
          </cell>
        </row>
        <row r="125">
          <cell r="A125">
            <v>2011004</v>
          </cell>
          <cell r="B125" t="str">
            <v>991401Alberta Ltd.</v>
          </cell>
          <cell r="C125" t="str">
            <v>BOWNESS, PHASE 01</v>
          </cell>
          <cell r="D125" t="str">
            <v>COMM</v>
          </cell>
        </row>
        <row r="126">
          <cell r="A126">
            <v>2011005</v>
          </cell>
          <cell r="B126" t="str">
            <v>QuinnCorp Holdings Inc.</v>
          </cell>
          <cell r="C126" t="str">
            <v>ASPEN WOODS, PHASE 11</v>
          </cell>
          <cell r="D126" t="str">
            <v>RES</v>
          </cell>
        </row>
        <row r="127">
          <cell r="A127">
            <v>2011006</v>
          </cell>
          <cell r="B127" t="str">
            <v>Qualico Developments West Ltd.</v>
          </cell>
          <cell r="C127" t="str">
            <v>EVANSTON, PHASE 20</v>
          </cell>
          <cell r="D127" t="str">
            <v>RES</v>
          </cell>
        </row>
        <row r="128">
          <cell r="A128">
            <v>2011007</v>
          </cell>
          <cell r="B128" t="str">
            <v>DREAM Asset Management Corporation</v>
          </cell>
          <cell r="C128" t="str">
            <v>EVANSTON, PHASE 03</v>
          </cell>
          <cell r="D128" t="str">
            <v>RES</v>
          </cell>
        </row>
        <row r="129">
          <cell r="A129">
            <v>2011008</v>
          </cell>
          <cell r="B129" t="str">
            <v>Ecco Waste Systems Limited Partnership</v>
          </cell>
          <cell r="C129" t="str">
            <v>SHEPARD INDUSTRIAL, PHASE 01</v>
          </cell>
          <cell r="D129" t="str">
            <v>IND</v>
          </cell>
        </row>
        <row r="130">
          <cell r="A130">
            <v>2011009</v>
          </cell>
          <cell r="B130" t="str">
            <v>Hopewell Mahogany Land Corporation</v>
          </cell>
          <cell r="C130" t="str">
            <v>MAHOGANY, PHASE 08</v>
          </cell>
          <cell r="D130" t="str">
            <v>RES</v>
          </cell>
        </row>
        <row r="131">
          <cell r="A131">
            <v>2011010</v>
          </cell>
          <cell r="B131" t="str">
            <v>DREAM Asset Management Corporation</v>
          </cell>
          <cell r="C131" t="str">
            <v>ASPEN WOODS, PHASE 02</v>
          </cell>
          <cell r="D131" t="str">
            <v>RES</v>
          </cell>
        </row>
        <row r="132">
          <cell r="A132">
            <v>2011011</v>
          </cell>
          <cell r="B132" t="str">
            <v>OREC (Calgary) Holdings Inc.</v>
          </cell>
          <cell r="C132" t="str">
            <v>STONEY INDUSTRIAL, PHASE 03</v>
          </cell>
          <cell r="D132" t="str">
            <v>IND</v>
          </cell>
        </row>
        <row r="133">
          <cell r="A133">
            <v>2011012</v>
          </cell>
          <cell r="B133" t="str">
            <v>Calgary Municipal Land Corporation</v>
          </cell>
          <cell r="C133" t="str">
            <v>EAST VILLAGE, PHASE 08</v>
          </cell>
          <cell r="D133" t="str">
            <v>COMM</v>
          </cell>
        </row>
        <row r="134">
          <cell r="A134">
            <v>2011013</v>
          </cell>
          <cell r="B134" t="str">
            <v>QuinnCorp Holdings Inc.</v>
          </cell>
          <cell r="C134" t="str">
            <v>PATTERSON, PHASE 01</v>
          </cell>
          <cell r="D134" t="str">
            <v>RES</v>
          </cell>
        </row>
        <row r="135">
          <cell r="A135">
            <v>2011014</v>
          </cell>
          <cell r="B135" t="str">
            <v>La Vita Land Inc.</v>
          </cell>
          <cell r="C135" t="str">
            <v>ARBOUR LAKE, PHASE 01</v>
          </cell>
          <cell r="D135" t="str">
            <v>RES</v>
          </cell>
        </row>
        <row r="136">
          <cell r="A136">
            <v>2011015</v>
          </cell>
          <cell r="B136" t="str">
            <v>1089302 Alberta Ltd.</v>
          </cell>
          <cell r="C136" t="str">
            <v>ASPEN WOODS, PHASE 01</v>
          </cell>
          <cell r="D136" t="str">
            <v>RES</v>
          </cell>
        </row>
        <row r="137">
          <cell r="A137">
            <v>2011016</v>
          </cell>
          <cell r="B137" t="str">
            <v>Brookfield Residential (Alberta) LP</v>
          </cell>
          <cell r="C137" t="str">
            <v>SETON, PHASE 04</v>
          </cell>
          <cell r="D137" t="str">
            <v>COMM</v>
          </cell>
        </row>
        <row r="138">
          <cell r="A138">
            <v>2011017</v>
          </cell>
          <cell r="B138" t="str">
            <v>Bri-Mor Property Management Ltd.</v>
          </cell>
          <cell r="C138" t="str">
            <v>WEST SPRINGS COMMERCIAL, PHASE 01</v>
          </cell>
          <cell r="D138" t="str">
            <v>COMM</v>
          </cell>
        </row>
        <row r="139">
          <cell r="A139">
            <v>2011018</v>
          </cell>
          <cell r="B139" t="str">
            <v>Hopewell Mahogany Land Corporation</v>
          </cell>
          <cell r="C139" t="str">
            <v>MAHOGANY, PHASE 77</v>
          </cell>
          <cell r="D139" t="str">
            <v>RES</v>
          </cell>
        </row>
        <row r="140">
          <cell r="A140">
            <v>2011019</v>
          </cell>
          <cell r="B140" t="str">
            <v>Hopewell Mahogany Land Corporation</v>
          </cell>
          <cell r="C140" t="str">
            <v>MAHOGANY, PHASE 12</v>
          </cell>
          <cell r="D140" t="str">
            <v>RES</v>
          </cell>
        </row>
        <row r="141">
          <cell r="A141">
            <v>2011020</v>
          </cell>
          <cell r="B141" t="str">
            <v>Triovest Realty Advisors Inc.</v>
          </cell>
          <cell r="C141" t="str">
            <v>STARFIELD, PHASE 01</v>
          </cell>
          <cell r="D141" t="str">
            <v>IND</v>
          </cell>
        </row>
        <row r="142">
          <cell r="A142">
            <v>2011021</v>
          </cell>
          <cell r="B142" t="str">
            <v>Hopewell Mahogany Land Corporation</v>
          </cell>
          <cell r="C142" t="str">
            <v>MAHOGANY, PHASE 17</v>
          </cell>
          <cell r="D142" t="str">
            <v>RES</v>
          </cell>
        </row>
        <row r="143">
          <cell r="A143">
            <v>2011022</v>
          </cell>
          <cell r="B143" t="str">
            <v>Genstar Development Company</v>
          </cell>
          <cell r="C143" t="str">
            <v>PANORAMA HILLS, PHASE 62</v>
          </cell>
          <cell r="D143" t="str">
            <v>RES</v>
          </cell>
        </row>
        <row r="144">
          <cell r="A144">
            <v>2011023</v>
          </cell>
          <cell r="B144" t="str">
            <v>Hopewell Mahogany Land Corporation</v>
          </cell>
          <cell r="C144" t="str">
            <v>MAHOGANY, PHASE 18</v>
          </cell>
          <cell r="D144" t="str">
            <v>COMM</v>
          </cell>
        </row>
        <row r="145">
          <cell r="A145">
            <v>2011024</v>
          </cell>
          <cell r="B145" t="str">
            <v>City of Calgary - OLSH</v>
          </cell>
          <cell r="C145" t="str">
            <v>LINCOLN PARK BUSINESS CENTRE, PHASE 01</v>
          </cell>
          <cell r="D145" t="str">
            <v>COMM</v>
          </cell>
        </row>
        <row r="146">
          <cell r="A146">
            <v>2011025</v>
          </cell>
          <cell r="B146" t="str">
            <v>Statesman Corporation</v>
          </cell>
          <cell r="C146" t="str">
            <v>VARSITY LANDING, PHASE 01</v>
          </cell>
          <cell r="D146" t="str">
            <v>MF</v>
          </cell>
        </row>
        <row r="147">
          <cell r="A147">
            <v>2011026</v>
          </cell>
          <cell r="B147" t="str">
            <v>Caleron Properties Ltd.</v>
          </cell>
          <cell r="C147" t="str">
            <v>SPRINGBANK HILL, PHASE 03</v>
          </cell>
          <cell r="D147" t="str">
            <v>RES</v>
          </cell>
        </row>
        <row r="148">
          <cell r="A148">
            <v>2011027</v>
          </cell>
          <cell r="B148" t="str">
            <v>Genesis Land Development Corp.</v>
          </cell>
          <cell r="C148" t="str">
            <v>SAGE HILL, PHASE 04</v>
          </cell>
          <cell r="D148" t="str">
            <v>COMM</v>
          </cell>
        </row>
        <row r="149">
          <cell r="A149">
            <v>2011028</v>
          </cell>
          <cell r="B149" t="str">
            <v>United Acquisition II Corp.</v>
          </cell>
          <cell r="C149" t="str">
            <v>NOLAN HILL, PHASE 05</v>
          </cell>
          <cell r="D149" t="str">
            <v>RES</v>
          </cell>
        </row>
        <row r="150">
          <cell r="A150">
            <v>2011029</v>
          </cell>
          <cell r="B150" t="str">
            <v>Statesman Corporation</v>
          </cell>
          <cell r="C150" t="str">
            <v>COUGAR RIDGE, PHASE 01</v>
          </cell>
          <cell r="D150" t="str">
            <v>MF</v>
          </cell>
        </row>
        <row r="151">
          <cell r="A151">
            <v>2011030</v>
          </cell>
          <cell r="B151" t="str">
            <v>Truman Development Corporation</v>
          </cell>
          <cell r="C151" t="str">
            <v>WEST SPRINGS, PHASE 03</v>
          </cell>
          <cell r="D151" t="str">
            <v>RES</v>
          </cell>
        </row>
        <row r="152">
          <cell r="A152">
            <v>2011031</v>
          </cell>
          <cell r="B152" t="str">
            <v>Enright Capital Ltd.</v>
          </cell>
          <cell r="C152" t="str">
            <v>AIRPORT TRAIL BUSINESS PARK, PHASE 01</v>
          </cell>
          <cell r="D152" t="str">
            <v>IND</v>
          </cell>
        </row>
        <row r="153">
          <cell r="A153">
            <v>2011032</v>
          </cell>
          <cell r="B153" t="str">
            <v>Springbank Land Company Ltd.</v>
          </cell>
          <cell r="C153" t="str">
            <v>ASPEN WOODS, PHASE 05</v>
          </cell>
          <cell r="D153" t="str">
            <v>RES</v>
          </cell>
        </row>
        <row r="154">
          <cell r="A154">
            <v>2011033</v>
          </cell>
          <cell r="B154" t="str">
            <v>DREAM Asset Management Corporation</v>
          </cell>
          <cell r="C154" t="str">
            <v>EVANSTON, PHASE 04</v>
          </cell>
          <cell r="D154" t="str">
            <v>RES</v>
          </cell>
        </row>
        <row r="155">
          <cell r="A155">
            <v>2011034</v>
          </cell>
          <cell r="B155" t="str">
            <v>Melcor Developments Ltd.</v>
          </cell>
          <cell r="C155" t="str">
            <v>KINCORA/SHERWOOD, PHASE 02</v>
          </cell>
          <cell r="D155" t="str">
            <v>RES</v>
          </cell>
        </row>
        <row r="156">
          <cell r="A156">
            <v>2011035</v>
          </cell>
          <cell r="B156" t="str">
            <v>DREAM Asset Management Corporation</v>
          </cell>
          <cell r="C156" t="str">
            <v>EVANSTON, PHASE 05</v>
          </cell>
          <cell r="D156" t="str">
            <v>RES</v>
          </cell>
        </row>
        <row r="157">
          <cell r="A157">
            <v>2011036</v>
          </cell>
          <cell r="B157" t="str">
            <v>Brookfield Residential (Alberta) LP</v>
          </cell>
          <cell r="C157" t="str">
            <v>SAGE HILL, PHASE 01 - CANCELLED</v>
          </cell>
          <cell r="D157" t="str">
            <v>RES</v>
          </cell>
        </row>
        <row r="158">
          <cell r="A158">
            <v>2011037</v>
          </cell>
          <cell r="B158" t="str">
            <v>Melcor Developments Ltd.</v>
          </cell>
          <cell r="C158" t="str">
            <v>GREENBRIAR, PHASE 01 - CANCELLED</v>
          </cell>
          <cell r="D158" t="str">
            <v>MF</v>
          </cell>
        </row>
        <row r="159">
          <cell r="A159">
            <v>2011038</v>
          </cell>
          <cell r="B159" t="str">
            <v>Hopewell Mahogany Land Corporation</v>
          </cell>
          <cell r="C159" t="str">
            <v>MAHOGANY, PHASE 10</v>
          </cell>
          <cell r="D159" t="str">
            <v>RES</v>
          </cell>
        </row>
        <row r="160">
          <cell r="A160">
            <v>2011039</v>
          </cell>
          <cell r="B160" t="str">
            <v>Hopewell Mahogany Land Corporation</v>
          </cell>
          <cell r="C160" t="str">
            <v>MAHOGANY, PHASE 19</v>
          </cell>
          <cell r="D160" t="str">
            <v>RES</v>
          </cell>
        </row>
        <row r="161">
          <cell r="A161">
            <v>2011040</v>
          </cell>
          <cell r="B161" t="str">
            <v>Hopewell Blue Sky TUC Land Corporation</v>
          </cell>
          <cell r="C161" t="str">
            <v>COPPERFIELD, PHASE 32</v>
          </cell>
          <cell r="D161" t="str">
            <v>RES</v>
          </cell>
        </row>
        <row r="162">
          <cell r="A162">
            <v>2011041</v>
          </cell>
          <cell r="B162" t="str">
            <v>Hopewell Blue Sky TUC Land Corporation</v>
          </cell>
          <cell r="C162" t="str">
            <v>COPPERFIELD, PHASE 33</v>
          </cell>
          <cell r="D162" t="str">
            <v>RES</v>
          </cell>
        </row>
        <row r="163">
          <cell r="A163">
            <v>2011042</v>
          </cell>
          <cell r="B163" t="str">
            <v>Genesis Land Development Corp.</v>
          </cell>
          <cell r="C163" t="str">
            <v>SAGE HILL, PHASE 05</v>
          </cell>
          <cell r="D163" t="str">
            <v>COMM</v>
          </cell>
        </row>
        <row r="164">
          <cell r="A164">
            <v>2011043</v>
          </cell>
          <cell r="B164" t="str">
            <v>Brookfield Residential (Alberta) LP</v>
          </cell>
          <cell r="C164" t="str">
            <v>SETON, PHASE 06</v>
          </cell>
          <cell r="D164" t="str">
            <v>COMM</v>
          </cell>
        </row>
        <row r="165">
          <cell r="A165">
            <v>2011044</v>
          </cell>
          <cell r="B165" t="str">
            <v>WAM Development Group</v>
          </cell>
          <cell r="C165" t="str">
            <v>NORTHEAST INDUSTRIAL, PHASE 04</v>
          </cell>
          <cell r="D165" t="str">
            <v>IND</v>
          </cell>
        </row>
        <row r="166">
          <cell r="A166">
            <v>2011045</v>
          </cell>
          <cell r="B166" t="str">
            <v>Brookfield Residential (Alberta) LP</v>
          </cell>
          <cell r="C166" t="str">
            <v>SETON, PHASE 07</v>
          </cell>
          <cell r="D166" t="str">
            <v>COMM</v>
          </cell>
        </row>
        <row r="167">
          <cell r="A167">
            <v>2011046</v>
          </cell>
          <cell r="B167" t="str">
            <v>Trico Developments Corporation</v>
          </cell>
          <cell r="C167" t="str">
            <v>SAGE HILL, PHASE 01</v>
          </cell>
          <cell r="D167" t="str">
            <v>MF</v>
          </cell>
        </row>
        <row r="168">
          <cell r="A168">
            <v>2011047</v>
          </cell>
          <cell r="B168" t="str">
            <v>Apex Limited Partnership</v>
          </cell>
          <cell r="C168" t="str">
            <v>PANORAMA HILLS, PHASE 04</v>
          </cell>
          <cell r="D168" t="str">
            <v>RES</v>
          </cell>
        </row>
        <row r="169">
          <cell r="A169">
            <v>2011048</v>
          </cell>
          <cell r="B169" t="str">
            <v>Decker Management Ltd.</v>
          </cell>
          <cell r="C169" t="str">
            <v>ROCKY RIDGE, PHASE 04</v>
          </cell>
          <cell r="D169" t="str">
            <v>RES</v>
          </cell>
        </row>
        <row r="170">
          <cell r="A170">
            <v>2012001</v>
          </cell>
          <cell r="B170" t="str">
            <v>Genpol Inc.</v>
          </cell>
          <cell r="C170" t="str">
            <v>SADDLE RIDGE, PHASE 05</v>
          </cell>
          <cell r="D170" t="str">
            <v>RES</v>
          </cell>
        </row>
        <row r="171">
          <cell r="A171">
            <v>2012002</v>
          </cell>
          <cell r="B171" t="str">
            <v>Genpol Inc.</v>
          </cell>
          <cell r="C171" t="str">
            <v>SADDLE RIDGE, PHASE 12</v>
          </cell>
          <cell r="D171" t="str">
            <v>MF</v>
          </cell>
        </row>
        <row r="172">
          <cell r="A172">
            <v>2012003</v>
          </cell>
          <cell r="B172" t="str">
            <v>Brookfield Residential (Alberta) LP</v>
          </cell>
          <cell r="C172" t="str">
            <v>AUBURN BAY, PHASE 36</v>
          </cell>
          <cell r="D172" t="str">
            <v>RES</v>
          </cell>
        </row>
        <row r="173">
          <cell r="A173">
            <v>2012004</v>
          </cell>
          <cell r="B173" t="str">
            <v>Bri-Mor Property Management Ltd.</v>
          </cell>
          <cell r="C173" t="str">
            <v>WEST SPRINGS, PHASE 03</v>
          </cell>
          <cell r="D173" t="str">
            <v>RES</v>
          </cell>
        </row>
        <row r="174">
          <cell r="A174">
            <v>2012005</v>
          </cell>
          <cell r="B174" t="str">
            <v>Genpol Inc.</v>
          </cell>
          <cell r="C174" t="str">
            <v>SADDLE RIDGE, PHASE 06</v>
          </cell>
          <cell r="D174" t="str">
            <v>RES</v>
          </cell>
        </row>
        <row r="175">
          <cell r="A175">
            <v>2012006</v>
          </cell>
          <cell r="B175" t="str">
            <v>Stonecroft Highland Park Ltd.</v>
          </cell>
          <cell r="C175" t="str">
            <v>HIGHLAND PARK, PHASE 01</v>
          </cell>
          <cell r="D175" t="str">
            <v>MF</v>
          </cell>
        </row>
        <row r="176">
          <cell r="A176">
            <v>2012007</v>
          </cell>
          <cell r="B176" t="str">
            <v>Genstar Development Company</v>
          </cell>
          <cell r="C176" t="str">
            <v>EVANSTON, PHASE 02</v>
          </cell>
          <cell r="D176" t="str">
            <v>RES</v>
          </cell>
        </row>
        <row r="177">
          <cell r="A177">
            <v>2012008</v>
          </cell>
          <cell r="B177" t="str">
            <v>1089302 Alberta Ltd.</v>
          </cell>
          <cell r="C177" t="str">
            <v>ROCKY RIDGE, PHASE 02</v>
          </cell>
          <cell r="D177" t="str">
            <v>RES</v>
          </cell>
        </row>
        <row r="178">
          <cell r="A178">
            <v>2012009</v>
          </cell>
          <cell r="B178" t="str">
            <v>Westcreek Developments Ltd.</v>
          </cell>
          <cell r="C178" t="str">
            <v>SPRINGBANK HILL, PHASE 01 - CANCELLED</v>
          </cell>
        </row>
        <row r="179">
          <cell r="A179">
            <v>2012010</v>
          </cell>
          <cell r="B179" t="str">
            <v>DREAM Asset Management Corporation</v>
          </cell>
          <cell r="C179" t="str">
            <v>EVANSTON, PHASE 06</v>
          </cell>
          <cell r="D179" t="str">
            <v>RES</v>
          </cell>
        </row>
        <row r="180">
          <cell r="A180">
            <v>2012011</v>
          </cell>
          <cell r="B180" t="str">
            <v>OREC (Calgary) Holdings Inc.</v>
          </cell>
          <cell r="C180" t="str">
            <v>STONEY INDUSTRIAL, PHASE 02</v>
          </cell>
          <cell r="D180" t="str">
            <v>IND</v>
          </cell>
        </row>
        <row r="181">
          <cell r="A181">
            <v>2012012</v>
          </cell>
          <cell r="B181" t="str">
            <v>Brookfield Residential (Alberta) LP</v>
          </cell>
          <cell r="C181" t="str">
            <v>CRANSTON, PHASE 54</v>
          </cell>
          <cell r="D181" t="str">
            <v>RES</v>
          </cell>
        </row>
        <row r="182">
          <cell r="A182">
            <v>2012013</v>
          </cell>
          <cell r="B182" t="str">
            <v>1212196 Alberta Ltd.</v>
          </cell>
          <cell r="C182" t="str">
            <v>MARTINDALE, PHASE 01</v>
          </cell>
          <cell r="D182" t="str">
            <v>RES</v>
          </cell>
        </row>
        <row r="183">
          <cell r="A183">
            <v>2012014</v>
          </cell>
          <cell r="B183" t="str">
            <v>1212196 Alberta Ltd.</v>
          </cell>
          <cell r="C183" t="str">
            <v>MARTINDALE, PHASE 02</v>
          </cell>
          <cell r="D183" t="str">
            <v>RES</v>
          </cell>
        </row>
        <row r="184">
          <cell r="A184">
            <v>2012015</v>
          </cell>
          <cell r="B184" t="str">
            <v>Northpoint Development LP</v>
          </cell>
          <cell r="C184" t="str">
            <v>SKYVIEW RANCH, PHASE 08</v>
          </cell>
          <cell r="D184" t="str">
            <v>RES</v>
          </cell>
        </row>
        <row r="185">
          <cell r="A185">
            <v>2012016</v>
          </cell>
          <cell r="B185" t="str">
            <v>Northpoint Development LP</v>
          </cell>
          <cell r="C185" t="str">
            <v>SKYVIEW RANCH, PHASE 09</v>
          </cell>
          <cell r="D185" t="str">
            <v>MF</v>
          </cell>
        </row>
        <row r="186">
          <cell r="A186">
            <v>2012017</v>
          </cell>
          <cell r="B186" t="str">
            <v>Calgary Municipal Land Corporation</v>
          </cell>
          <cell r="C186" t="str">
            <v>EAST VILLAGE, PHASE 10</v>
          </cell>
          <cell r="D186" t="str">
            <v>COMM</v>
          </cell>
        </row>
        <row r="187">
          <cell r="A187">
            <v>2012018</v>
          </cell>
          <cell r="B187" t="str">
            <v>United Acquisition II Corp.</v>
          </cell>
          <cell r="C187" t="str">
            <v>NOLAN HILL, PHASE 11</v>
          </cell>
          <cell r="D187" t="str">
            <v>RES</v>
          </cell>
        </row>
        <row r="188">
          <cell r="A188">
            <v>2012019</v>
          </cell>
          <cell r="B188" t="str">
            <v>Brookfield Residential (Alberta) LP</v>
          </cell>
          <cell r="C188" t="str">
            <v>AUBURN BAY, PHASE 37</v>
          </cell>
          <cell r="D188" t="str">
            <v>RES</v>
          </cell>
        </row>
        <row r="189">
          <cell r="A189">
            <v>2012020</v>
          </cell>
          <cell r="B189" t="str">
            <v>Brookfield Residential (Alberta) LP</v>
          </cell>
          <cell r="C189" t="str">
            <v>CRANSTON, PHASE 53</v>
          </cell>
          <cell r="D189" t="str">
            <v>RES</v>
          </cell>
        </row>
        <row r="190">
          <cell r="A190">
            <v>2012021</v>
          </cell>
          <cell r="B190" t="str">
            <v>Hopewell Mahogany Land Corporation</v>
          </cell>
          <cell r="C190" t="str">
            <v>MAHOGANY, PHASE 11</v>
          </cell>
          <cell r="D190" t="str">
            <v>RES</v>
          </cell>
        </row>
        <row r="191">
          <cell r="A191">
            <v>2012022</v>
          </cell>
          <cell r="B191" t="str">
            <v>Hopewell Mahogany Land Corporation</v>
          </cell>
          <cell r="C191" t="str">
            <v>MAHOGANY, PHASE 20</v>
          </cell>
          <cell r="D191" t="str">
            <v>RES</v>
          </cell>
        </row>
        <row r="192">
          <cell r="A192">
            <v>2012023</v>
          </cell>
          <cell r="B192" t="str">
            <v>DREAM Asset Management Corporation</v>
          </cell>
          <cell r="C192" t="str">
            <v>EVANSTON, PHASE 07</v>
          </cell>
          <cell r="D192" t="str">
            <v>RES</v>
          </cell>
        </row>
        <row r="193">
          <cell r="A193">
            <v>2012024</v>
          </cell>
          <cell r="B193" t="str">
            <v>DREAM Asset Management Corporation</v>
          </cell>
          <cell r="C193" t="str">
            <v>EVANSTON, PHASE 09</v>
          </cell>
          <cell r="D193" t="str">
            <v>RES</v>
          </cell>
        </row>
        <row r="194">
          <cell r="A194">
            <v>2012025</v>
          </cell>
          <cell r="B194" t="str">
            <v>Qualico Developments West Ltd.</v>
          </cell>
          <cell r="C194" t="str">
            <v>REDSTONE, PHASE 03</v>
          </cell>
          <cell r="D194" t="str">
            <v>RES</v>
          </cell>
        </row>
        <row r="195">
          <cell r="A195">
            <v>2012026</v>
          </cell>
          <cell r="B195" t="str">
            <v>RockBoss Developments Ltd.</v>
          </cell>
          <cell r="C195" t="str">
            <v>SPRINGBANK HILL, PHASE 01</v>
          </cell>
          <cell r="D195" t="str">
            <v>RES</v>
          </cell>
        </row>
        <row r="196">
          <cell r="A196">
            <v>2012027</v>
          </cell>
          <cell r="B196" t="str">
            <v>Brookfield Residential (Alberta) LP</v>
          </cell>
          <cell r="C196" t="str">
            <v>AUBURN BAY, PHASE 38</v>
          </cell>
          <cell r="D196" t="str">
            <v>RES</v>
          </cell>
        </row>
        <row r="197">
          <cell r="A197">
            <v>2012028</v>
          </cell>
          <cell r="B197" t="str">
            <v>Brookfield Residential (Alberta) LP</v>
          </cell>
          <cell r="C197" t="str">
            <v>AUBURN BAY, PHASE 39</v>
          </cell>
          <cell r="D197" t="str">
            <v>RES</v>
          </cell>
        </row>
        <row r="198">
          <cell r="A198">
            <v>2012029</v>
          </cell>
          <cell r="B198" t="str">
            <v>Genpol Inc.</v>
          </cell>
          <cell r="C198" t="str">
            <v>SADDLE RIDGE, PHASE 07</v>
          </cell>
          <cell r="D198" t="str">
            <v>RES</v>
          </cell>
        </row>
        <row r="199">
          <cell r="A199">
            <v>2012030</v>
          </cell>
          <cell r="B199" t="str">
            <v>Brookfield Residential (Alberta) LP</v>
          </cell>
          <cell r="C199" t="str">
            <v>AUBURN BAY, PHASE 40</v>
          </cell>
          <cell r="D199" t="str">
            <v>RES</v>
          </cell>
        </row>
        <row r="200">
          <cell r="A200">
            <v>2012031</v>
          </cell>
          <cell r="B200" t="str">
            <v>Northpoint Development LP</v>
          </cell>
          <cell r="C200" t="str">
            <v>SKYVIEW RANCH, PHASE 10</v>
          </cell>
          <cell r="D200" t="str">
            <v>RES</v>
          </cell>
        </row>
        <row r="201">
          <cell r="A201">
            <v>2012032</v>
          </cell>
          <cell r="B201" t="str">
            <v>United Acquisition II Corp.</v>
          </cell>
          <cell r="C201" t="str">
            <v>NOLAN HILL, PHASE 04</v>
          </cell>
          <cell r="D201" t="str">
            <v>RES</v>
          </cell>
        </row>
        <row r="202">
          <cell r="A202">
            <v>2012033</v>
          </cell>
          <cell r="B202" t="str">
            <v>United Acquisition II Corp.</v>
          </cell>
          <cell r="C202" t="str">
            <v>NOLAN HILL, PHASE 06</v>
          </cell>
          <cell r="D202" t="str">
            <v>RES</v>
          </cell>
        </row>
        <row r="203">
          <cell r="A203">
            <v>2012034</v>
          </cell>
          <cell r="B203" t="str">
            <v>Brookfield Residential (Alberta) LP</v>
          </cell>
          <cell r="C203" t="str">
            <v>AUBURN BAY, PHASE 42</v>
          </cell>
          <cell r="D203" t="str">
            <v>RES</v>
          </cell>
        </row>
        <row r="204">
          <cell r="A204">
            <v>2012035</v>
          </cell>
          <cell r="B204" t="str">
            <v>Brookfield Residential (Alberta) LP</v>
          </cell>
          <cell r="C204" t="str">
            <v>AUBURN BAY, PHASE 43</v>
          </cell>
          <cell r="D204" t="str">
            <v>RES</v>
          </cell>
        </row>
        <row r="205">
          <cell r="A205">
            <v>2012036</v>
          </cell>
          <cell r="B205" t="str">
            <v>Walton International Group Inc.</v>
          </cell>
          <cell r="C205" t="str">
            <v>EAST SHEPARD, PHASE 02</v>
          </cell>
          <cell r="D205" t="str">
            <v>IND</v>
          </cell>
        </row>
        <row r="206">
          <cell r="A206">
            <v>2013001</v>
          </cell>
          <cell r="B206" t="str">
            <v>Qualico Developments West Ltd.</v>
          </cell>
          <cell r="C206" t="str">
            <v>REDSTONE, PHASE 51</v>
          </cell>
          <cell r="D206" t="str">
            <v>RES</v>
          </cell>
        </row>
        <row r="207">
          <cell r="A207">
            <v>2013002</v>
          </cell>
          <cell r="B207" t="str">
            <v>Mattamy Homes Calgary Limited</v>
          </cell>
          <cell r="C207" t="str">
            <v>CITYSCAPE, PHASE 01</v>
          </cell>
          <cell r="D207" t="str">
            <v>RES</v>
          </cell>
        </row>
        <row r="208">
          <cell r="A208">
            <v>2013003</v>
          </cell>
          <cell r="B208" t="str">
            <v>Crystal Creek Homes Inc.</v>
          </cell>
          <cell r="C208" t="str">
            <v>TUSCANY, PHASE 01</v>
          </cell>
          <cell r="D208" t="str">
            <v>RES</v>
          </cell>
        </row>
        <row r="209">
          <cell r="A209">
            <v>2013004</v>
          </cell>
          <cell r="B209" t="str">
            <v>Melcor Developments Ltd.</v>
          </cell>
          <cell r="C209" t="str">
            <v>KINCORA, PHASE 02</v>
          </cell>
          <cell r="D209" t="str">
            <v>MF</v>
          </cell>
        </row>
        <row r="210">
          <cell r="A210">
            <v>2013005</v>
          </cell>
          <cell r="B210" t="str">
            <v>Genstar Development Company</v>
          </cell>
          <cell r="C210" t="str">
            <v>WALDEN, PHASE 15</v>
          </cell>
          <cell r="D210" t="str">
            <v>RES</v>
          </cell>
        </row>
        <row r="211">
          <cell r="A211">
            <v>2013006</v>
          </cell>
          <cell r="B211" t="str">
            <v>Truman Development Corporation</v>
          </cell>
          <cell r="C211" t="str">
            <v>WEST SPRINGS, PHASE 04</v>
          </cell>
          <cell r="D211" t="str">
            <v>RES</v>
          </cell>
        </row>
        <row r="212">
          <cell r="A212">
            <v>2013007</v>
          </cell>
          <cell r="B212" t="str">
            <v>Canada Lands Company CLC Limited</v>
          </cell>
          <cell r="C212" t="str">
            <v>CURRIE BARRACKS, PHASE 02</v>
          </cell>
          <cell r="D212" t="str">
            <v>RES</v>
          </cell>
        </row>
        <row r="213">
          <cell r="A213">
            <v>2013008</v>
          </cell>
          <cell r="B213" t="str">
            <v>Hopewell Mahogany Land Corporation</v>
          </cell>
          <cell r="C213" t="str">
            <v>MAHOGANY, PHASE 78</v>
          </cell>
          <cell r="D213" t="str">
            <v>RES</v>
          </cell>
        </row>
        <row r="214">
          <cell r="A214">
            <v>2013009</v>
          </cell>
          <cell r="B214" t="str">
            <v>Tristar Communities Inc.</v>
          </cell>
          <cell r="C214" t="str">
            <v>SPRINGBANK HILL, PHASE 01</v>
          </cell>
          <cell r="D214" t="str">
            <v>RES</v>
          </cell>
        </row>
        <row r="215">
          <cell r="A215">
            <v>2013010</v>
          </cell>
          <cell r="B215" t="str">
            <v>Melcor Developments Ltd.</v>
          </cell>
          <cell r="C215" t="str">
            <v>SHERWOOD, PHASE 03</v>
          </cell>
          <cell r="D215" t="str">
            <v>RES</v>
          </cell>
        </row>
        <row r="216">
          <cell r="A216">
            <v>2013011</v>
          </cell>
          <cell r="B216" t="str">
            <v>Hopewell Mahogany Land Corporation</v>
          </cell>
          <cell r="C216" t="str">
            <v>MAHOGANY, PHASE 15</v>
          </cell>
          <cell r="D216" t="str">
            <v>RES</v>
          </cell>
        </row>
        <row r="217">
          <cell r="A217">
            <v>2013012</v>
          </cell>
          <cell r="B217" t="str">
            <v>Elegant Homes Ltd.</v>
          </cell>
          <cell r="C217" t="str">
            <v>ASPEN WOODS, PHASE 01</v>
          </cell>
          <cell r="D217" t="str">
            <v>RES</v>
          </cell>
        </row>
        <row r="218">
          <cell r="A218">
            <v>2013013</v>
          </cell>
          <cell r="B218" t="str">
            <v>Mattamy Homes Calgary Limited</v>
          </cell>
          <cell r="C218" t="str">
            <v>CITYSCAPE, PHASE 02</v>
          </cell>
          <cell r="D218" t="str">
            <v>RES</v>
          </cell>
        </row>
        <row r="219">
          <cell r="A219">
            <v>2013014</v>
          </cell>
          <cell r="B219" t="str">
            <v>United Acquisition II Corp.</v>
          </cell>
          <cell r="C219" t="str">
            <v>NOLAN HILL, PHASE 14</v>
          </cell>
          <cell r="D219" t="str">
            <v>MF</v>
          </cell>
        </row>
        <row r="220">
          <cell r="A220">
            <v>2013015</v>
          </cell>
          <cell r="B220" t="str">
            <v>Hopewell Mahogany Land Corporation</v>
          </cell>
          <cell r="C220" t="str">
            <v>MAHOGANY, PHASE 24</v>
          </cell>
          <cell r="D220" t="str">
            <v>RES</v>
          </cell>
        </row>
        <row r="221">
          <cell r="A221">
            <v>2013016</v>
          </cell>
          <cell r="B221" t="str">
            <v>Hopewell Mahogany Land Corporation</v>
          </cell>
          <cell r="C221" t="str">
            <v>MAHOGANY, PHASE 22</v>
          </cell>
          <cell r="D221" t="str">
            <v>RES</v>
          </cell>
        </row>
        <row r="222">
          <cell r="A222">
            <v>2013017</v>
          </cell>
          <cell r="B222" t="str">
            <v>City of Calgary - OLSH</v>
          </cell>
          <cell r="C222" t="str">
            <v>EAST SHEPARD, PHASE 01</v>
          </cell>
          <cell r="D222" t="str">
            <v>IND</v>
          </cell>
        </row>
        <row r="223">
          <cell r="A223">
            <v>2013018</v>
          </cell>
          <cell r="B223" t="str">
            <v>Qualico Developments West Ltd.</v>
          </cell>
          <cell r="C223" t="str">
            <v>EVANSTON, PHASE 23</v>
          </cell>
          <cell r="D223" t="str">
            <v>RES</v>
          </cell>
        </row>
        <row r="224">
          <cell r="A224">
            <v>2013019</v>
          </cell>
          <cell r="B224" t="str">
            <v>Bucci Kensington Project Ltd.</v>
          </cell>
          <cell r="C224" t="str">
            <v>SUNNYSIDE, PHASE 01</v>
          </cell>
          <cell r="D224" t="str">
            <v>MF</v>
          </cell>
        </row>
        <row r="225">
          <cell r="A225">
            <v>2013020</v>
          </cell>
          <cell r="B225" t="str">
            <v>Brookfield Residential (Alberta) LP</v>
          </cell>
          <cell r="C225" t="str">
            <v>CRANSTON, PHASE 55</v>
          </cell>
          <cell r="D225" t="str">
            <v>RES</v>
          </cell>
        </row>
        <row r="226">
          <cell r="A226">
            <v>2013021</v>
          </cell>
          <cell r="B226" t="str">
            <v>Hopewell Mahogany Land Corporation</v>
          </cell>
          <cell r="C226" t="str">
            <v>MAHOGANY, PHASE 21</v>
          </cell>
          <cell r="D226" t="str">
            <v>RES</v>
          </cell>
        </row>
        <row r="227">
          <cell r="A227">
            <v>2013022</v>
          </cell>
          <cell r="B227" t="str">
            <v>QuinnCorp Holdings Inc.</v>
          </cell>
          <cell r="C227" t="str">
            <v>PATTERSON, PHASE 02</v>
          </cell>
          <cell r="D227" t="str">
            <v>RES</v>
          </cell>
        </row>
        <row r="228">
          <cell r="A228">
            <v>2013023</v>
          </cell>
          <cell r="B228" t="str">
            <v>Qualico Developments West Ltd.</v>
          </cell>
          <cell r="C228" t="str">
            <v>EVANSTON, PHASE 22</v>
          </cell>
          <cell r="D228" t="str">
            <v>RES</v>
          </cell>
        </row>
        <row r="229">
          <cell r="A229">
            <v>2013024</v>
          </cell>
          <cell r="B229" t="str">
            <v>Westcreek Developments Ltd.</v>
          </cell>
          <cell r="C229" t="str">
            <v>LEGACY, PHASE 02</v>
          </cell>
          <cell r="D229" t="str">
            <v>RES</v>
          </cell>
        </row>
        <row r="230">
          <cell r="A230">
            <v>2013025</v>
          </cell>
          <cell r="B230" t="str">
            <v>QuinnCorp Holdings Inc.</v>
          </cell>
          <cell r="C230" t="str">
            <v>ASPEN WOODS, PHASE 12</v>
          </cell>
          <cell r="D230" t="str">
            <v>RES</v>
          </cell>
        </row>
        <row r="231">
          <cell r="A231">
            <v>2013026</v>
          </cell>
          <cell r="B231" t="str">
            <v>United Acquisition II Corp.</v>
          </cell>
          <cell r="C231" t="str">
            <v>SPRINGBANK HILL, PHASE 01</v>
          </cell>
          <cell r="D231" t="str">
            <v>RES</v>
          </cell>
        </row>
        <row r="232">
          <cell r="A232">
            <v>2013027</v>
          </cell>
          <cell r="B232" t="str">
            <v>Brookfield Residential (Alberta) LP</v>
          </cell>
          <cell r="C232" t="str">
            <v>CRANSTON, PHASE 56</v>
          </cell>
          <cell r="D232" t="str">
            <v>RES</v>
          </cell>
        </row>
        <row r="233">
          <cell r="A233">
            <v>2013028</v>
          </cell>
          <cell r="B233" t="str">
            <v>Melcor Developments Ltd.</v>
          </cell>
          <cell r="C233" t="str">
            <v>SHERWOOD, PHASE 04</v>
          </cell>
          <cell r="D233" t="str">
            <v>RES</v>
          </cell>
        </row>
        <row r="234">
          <cell r="A234">
            <v>2013029</v>
          </cell>
          <cell r="B234" t="str">
            <v>Qualico Developments West Ltd.</v>
          </cell>
          <cell r="C234" t="str">
            <v>EVANSTON, PHASE 24</v>
          </cell>
          <cell r="D234" t="str">
            <v>RES</v>
          </cell>
        </row>
        <row r="235">
          <cell r="A235">
            <v>2013030</v>
          </cell>
          <cell r="B235" t="str">
            <v>Hopewell Mahogany Land Corporation</v>
          </cell>
          <cell r="C235" t="str">
            <v>MAHOGANY, PHASE 45</v>
          </cell>
          <cell r="D235" t="str">
            <v>RES</v>
          </cell>
        </row>
        <row r="236">
          <cell r="A236">
            <v>2013031</v>
          </cell>
          <cell r="B236" t="str">
            <v>Cove Properties Ltd.</v>
          </cell>
          <cell r="C236" t="str">
            <v>ASPEN WOODS, PHASE 01</v>
          </cell>
          <cell r="D236" t="str">
            <v>RES</v>
          </cell>
        </row>
        <row r="237">
          <cell r="A237">
            <v>2013032</v>
          </cell>
          <cell r="B237" t="str">
            <v>Mattamy Homes Calgary Limited</v>
          </cell>
          <cell r="C237" t="str">
            <v>CITYSCAPE, PHASE 03</v>
          </cell>
          <cell r="D237" t="str">
            <v>RES</v>
          </cell>
        </row>
        <row r="238">
          <cell r="A238">
            <v>2013033</v>
          </cell>
          <cell r="B238" t="str">
            <v>Brookfield Residential (Alberta) LP</v>
          </cell>
          <cell r="C238" t="str">
            <v>AUBURN BAY, PHASE 41</v>
          </cell>
          <cell r="D238" t="str">
            <v>RES</v>
          </cell>
        </row>
        <row r="239">
          <cell r="A239">
            <v>2013034</v>
          </cell>
          <cell r="B239" t="str">
            <v>Mattamy Homes Calgary Limited</v>
          </cell>
          <cell r="C239" t="str">
            <v>CITYSCAPE, PHASE 04</v>
          </cell>
          <cell r="D239" t="str">
            <v>RES</v>
          </cell>
        </row>
        <row r="240">
          <cell r="A240">
            <v>2013035</v>
          </cell>
          <cell r="B240" t="str">
            <v>Hopewell Mahogany Land Corporation</v>
          </cell>
          <cell r="C240" t="str">
            <v>MAHOGANY, PHASE 83</v>
          </cell>
          <cell r="D240" t="str">
            <v>MF</v>
          </cell>
        </row>
        <row r="241">
          <cell r="A241">
            <v>2013036</v>
          </cell>
          <cell r="B241" t="str">
            <v>Westcreek Developments Ltd.</v>
          </cell>
          <cell r="C241" t="str">
            <v>LEGACY, PHASE 03</v>
          </cell>
          <cell r="D241" t="str">
            <v>RES</v>
          </cell>
        </row>
        <row r="242">
          <cell r="A242">
            <v>2014001</v>
          </cell>
          <cell r="B242" t="str">
            <v>QuinnCorp Holdings Inc.</v>
          </cell>
          <cell r="C242" t="str">
            <v>ASPEN WOODS, PHASE 13</v>
          </cell>
          <cell r="D242" t="str">
            <v>RES</v>
          </cell>
        </row>
        <row r="243">
          <cell r="A243">
            <v>2014002</v>
          </cell>
          <cell r="B243" t="str">
            <v>Genstar Development Company</v>
          </cell>
          <cell r="C243" t="str">
            <v>WALDEN, PHASE 99</v>
          </cell>
          <cell r="D243" t="str">
            <v>RES</v>
          </cell>
        </row>
        <row r="244">
          <cell r="A244">
            <v>2014003</v>
          </cell>
          <cell r="B244" t="str">
            <v>Genstar Development Company</v>
          </cell>
          <cell r="C244" t="str">
            <v>WALDEN, PHASE 18</v>
          </cell>
          <cell r="D244" t="str">
            <v>RES</v>
          </cell>
        </row>
        <row r="245">
          <cell r="A245">
            <v>2014004</v>
          </cell>
          <cell r="B245" t="str">
            <v>Genstar Development Company</v>
          </cell>
          <cell r="C245" t="str">
            <v>WALDEN, PHASE 19</v>
          </cell>
          <cell r="D245" t="str">
            <v>RES</v>
          </cell>
        </row>
        <row r="246">
          <cell r="A246">
            <v>2014005</v>
          </cell>
          <cell r="B246" t="str">
            <v>Shepard Development Corporation</v>
          </cell>
          <cell r="C246" t="str">
            <v>JACKSONPORT, PHASE 03</v>
          </cell>
          <cell r="D246" t="str">
            <v>COMM</v>
          </cell>
        </row>
        <row r="247">
          <cell r="A247">
            <v>2014006</v>
          </cell>
          <cell r="B247" t="str">
            <v>Shepard Development Corporation</v>
          </cell>
          <cell r="C247" t="str">
            <v>JACKSONPORT, PHASE 04</v>
          </cell>
          <cell r="D247" t="str">
            <v>COMM</v>
          </cell>
        </row>
        <row r="248">
          <cell r="A248">
            <v>2014007</v>
          </cell>
          <cell r="B248" t="str">
            <v>Brookfield Residential (Alberta) LP</v>
          </cell>
          <cell r="C248" t="str">
            <v>AUBURN BAY, PHASE 48</v>
          </cell>
          <cell r="D248" t="str">
            <v>RES</v>
          </cell>
        </row>
        <row r="249">
          <cell r="A249">
            <v>2014008</v>
          </cell>
          <cell r="B249" t="str">
            <v>Brookfield Residential (Alberta) LP</v>
          </cell>
          <cell r="C249" t="str">
            <v>AUBURN BAY, PHASE 47</v>
          </cell>
          <cell r="D249" t="str">
            <v>RES</v>
          </cell>
        </row>
        <row r="250">
          <cell r="A250">
            <v>2014009</v>
          </cell>
          <cell r="B250" t="str">
            <v>Westcreek Developments Ltd.</v>
          </cell>
          <cell r="C250" t="str">
            <v>LEGACY, PHASE 04</v>
          </cell>
          <cell r="D250" t="str">
            <v>RES</v>
          </cell>
        </row>
        <row r="251">
          <cell r="A251">
            <v>2014010</v>
          </cell>
          <cell r="B251" t="str">
            <v>Hopewell Mahogany Land Corporation</v>
          </cell>
          <cell r="C251" t="str">
            <v>MAHOGANY, PHASE 46</v>
          </cell>
          <cell r="D251" t="str">
            <v>RES</v>
          </cell>
        </row>
        <row r="252">
          <cell r="A252">
            <v>2014011</v>
          </cell>
          <cell r="B252" t="str">
            <v>Genstar Development Company</v>
          </cell>
          <cell r="C252" t="str">
            <v>WALDEN, PHASE 21</v>
          </cell>
          <cell r="D252" t="str">
            <v>RES</v>
          </cell>
        </row>
        <row r="253">
          <cell r="A253">
            <v>2014012</v>
          </cell>
          <cell r="B253" t="str">
            <v>Hopewell Mahogany Land Corporation</v>
          </cell>
          <cell r="C253" t="str">
            <v>MAHOGANY, PHASE 26</v>
          </cell>
          <cell r="D253" t="str">
            <v>RES</v>
          </cell>
        </row>
        <row r="254">
          <cell r="A254">
            <v>2014013</v>
          </cell>
          <cell r="B254" t="str">
            <v>Hopewell Mahogany Land Corporation</v>
          </cell>
          <cell r="C254" t="str">
            <v>MAHOGANY, PHASE 27</v>
          </cell>
          <cell r="D254" t="str">
            <v>RES</v>
          </cell>
        </row>
        <row r="255">
          <cell r="A255">
            <v>2014014</v>
          </cell>
          <cell r="B255" t="str">
            <v>Genstar Development Company</v>
          </cell>
          <cell r="C255" t="str">
            <v>WALDEN, PHASE 22</v>
          </cell>
          <cell r="D255" t="str">
            <v>RES</v>
          </cell>
        </row>
        <row r="256">
          <cell r="A256">
            <v>2014015</v>
          </cell>
          <cell r="B256" t="str">
            <v>Genstar Development Company</v>
          </cell>
          <cell r="C256" t="str">
            <v>WALDEN, PHASE 23</v>
          </cell>
          <cell r="D256" t="str">
            <v>RES</v>
          </cell>
        </row>
        <row r="257">
          <cell r="A257">
            <v>2014016</v>
          </cell>
          <cell r="B257" t="str">
            <v>Brookfield Residential (Alberta) LP</v>
          </cell>
          <cell r="C257" t="str">
            <v>SETON, PHASE 09</v>
          </cell>
          <cell r="D257" t="str">
            <v>COMM</v>
          </cell>
        </row>
        <row r="258">
          <cell r="A258">
            <v>2014017</v>
          </cell>
          <cell r="B258" t="str">
            <v>Brookfield Residential (Alberta) LP</v>
          </cell>
          <cell r="C258" t="str">
            <v>SAGE HILL, PHASE 02</v>
          </cell>
          <cell r="D258" t="str">
            <v>RES</v>
          </cell>
        </row>
        <row r="259">
          <cell r="A259">
            <v>2014018</v>
          </cell>
          <cell r="B259" t="str">
            <v>Brookfield Residential (Alberta) LP</v>
          </cell>
          <cell r="C259" t="str">
            <v>CRANSTON, PHASE 71</v>
          </cell>
          <cell r="D259" t="str">
            <v>RES</v>
          </cell>
        </row>
        <row r="260">
          <cell r="A260">
            <v>2014019</v>
          </cell>
          <cell r="B260" t="str">
            <v>Westcreek Developments Ltd.</v>
          </cell>
          <cell r="C260" t="str">
            <v>LEGACY, PHASE 05</v>
          </cell>
          <cell r="D260" t="str">
            <v>RES</v>
          </cell>
        </row>
        <row r="261">
          <cell r="A261">
            <v>2014020</v>
          </cell>
          <cell r="B261" t="str">
            <v>United Acquisition II Corp.</v>
          </cell>
          <cell r="C261" t="str">
            <v>NOLAN HILL, PHASE 07</v>
          </cell>
          <cell r="D261" t="str">
            <v>RES</v>
          </cell>
        </row>
        <row r="262">
          <cell r="A262">
            <v>2014021</v>
          </cell>
          <cell r="B262" t="str">
            <v>United Acquisition II Corp.</v>
          </cell>
          <cell r="C262" t="str">
            <v>NOLAN HILL, PHASE 08</v>
          </cell>
          <cell r="D262" t="str">
            <v>RES</v>
          </cell>
        </row>
        <row r="263">
          <cell r="A263">
            <v>2014022</v>
          </cell>
          <cell r="B263" t="str">
            <v>Mattamy Homes Calgary Limited</v>
          </cell>
          <cell r="C263" t="str">
            <v>CITYSCAPE, PHASE 05</v>
          </cell>
          <cell r="D263" t="str">
            <v>RES</v>
          </cell>
        </row>
        <row r="264">
          <cell r="A264">
            <v>2014023</v>
          </cell>
          <cell r="B264" t="str">
            <v>Qualico Developments West Ltd.</v>
          </cell>
          <cell r="C264" t="str">
            <v>REDSTONE, PHASE 06</v>
          </cell>
          <cell r="D264" t="str">
            <v>RES</v>
          </cell>
        </row>
        <row r="265">
          <cell r="A265">
            <v>2014024</v>
          </cell>
          <cell r="B265" t="str">
            <v>Bri-Mor Property Management Ltd.</v>
          </cell>
          <cell r="C265" t="str">
            <v>WEST SPRINGS COMMERCIAL, PHASE 02</v>
          </cell>
          <cell r="D265" t="str">
            <v>COMM</v>
          </cell>
        </row>
        <row r="266">
          <cell r="A266">
            <v>2014025</v>
          </cell>
          <cell r="B266" t="str">
            <v>United Acquisition II Corp.</v>
          </cell>
          <cell r="C266" t="str">
            <v>NOLAN HILL, PHASE 12</v>
          </cell>
          <cell r="D266" t="str">
            <v>RES</v>
          </cell>
        </row>
        <row r="267">
          <cell r="A267">
            <v>2014026</v>
          </cell>
          <cell r="B267" t="str">
            <v>Qualico Developments West Ltd.</v>
          </cell>
          <cell r="C267" t="str">
            <v>SILVERADO, PHASE 04</v>
          </cell>
          <cell r="D267" t="str">
            <v>RES</v>
          </cell>
        </row>
        <row r="268">
          <cell r="A268">
            <v>2014027</v>
          </cell>
          <cell r="B268" t="str">
            <v>QuinnCorp Holdings Inc.</v>
          </cell>
          <cell r="C268" t="str">
            <v>PATTERSON, PHASE 03</v>
          </cell>
          <cell r="D268" t="str">
            <v>RES</v>
          </cell>
        </row>
        <row r="269">
          <cell r="A269">
            <v>2014028</v>
          </cell>
          <cell r="B269" t="str">
            <v>ROCKFORD DEVELOPMENTS INC.</v>
          </cell>
          <cell r="C269" t="str">
            <v>SPRINGBANK HILL, PHASE 01</v>
          </cell>
          <cell r="D269" t="str">
            <v>MF</v>
          </cell>
        </row>
        <row r="270">
          <cell r="A270">
            <v>2014029</v>
          </cell>
          <cell r="B270" t="str">
            <v>Genstar Development Company</v>
          </cell>
          <cell r="C270" t="str">
            <v>WALDEN, PHASE 25</v>
          </cell>
          <cell r="D270" t="str">
            <v>RES</v>
          </cell>
        </row>
        <row r="271">
          <cell r="A271">
            <v>2014030</v>
          </cell>
          <cell r="B271" t="str">
            <v>Brookfield Residential (Alberta) LP</v>
          </cell>
          <cell r="C271" t="str">
            <v>AUBURN BAY, PHASE 44</v>
          </cell>
          <cell r="D271" t="str">
            <v>RES</v>
          </cell>
        </row>
        <row r="272">
          <cell r="A272">
            <v>2014031</v>
          </cell>
          <cell r="B272" t="str">
            <v>DREAM Asset Management Corporation</v>
          </cell>
          <cell r="C272" t="str">
            <v>EVANSTON, PHASE 08</v>
          </cell>
          <cell r="D272" t="str">
            <v>RES</v>
          </cell>
        </row>
        <row r="273">
          <cell r="A273">
            <v>2014032</v>
          </cell>
          <cell r="B273" t="str">
            <v>Northpoint Development LP</v>
          </cell>
          <cell r="C273" t="str">
            <v>SKYVIEW RANCH, PHASE 11</v>
          </cell>
          <cell r="D273" t="str">
            <v>RES</v>
          </cell>
        </row>
        <row r="274">
          <cell r="A274">
            <v>2014033</v>
          </cell>
          <cell r="B274" t="str">
            <v>City of Calgary - CNS</v>
          </cell>
          <cell r="C274" t="str">
            <v>ROCKY RIDGE, PHASE 01</v>
          </cell>
          <cell r="D274" t="str">
            <v>COMM</v>
          </cell>
        </row>
        <row r="275">
          <cell r="A275">
            <v>2014034</v>
          </cell>
          <cell r="B275" t="str">
            <v>Qualico Developments West Ltd.</v>
          </cell>
          <cell r="C275" t="str">
            <v>REDSTONE, PHASE 52</v>
          </cell>
          <cell r="D275" t="str">
            <v>RES</v>
          </cell>
        </row>
        <row r="276">
          <cell r="A276">
            <v>2014035</v>
          </cell>
          <cell r="B276" t="str">
            <v>Westcreek Developments Ltd.</v>
          </cell>
          <cell r="C276" t="str">
            <v>LEGACY, PHASE 06</v>
          </cell>
          <cell r="D276" t="str">
            <v>RES</v>
          </cell>
        </row>
        <row r="277">
          <cell r="A277">
            <v>2014036</v>
          </cell>
          <cell r="B277" t="str">
            <v>Westcreek Developments Ltd.</v>
          </cell>
          <cell r="C277" t="str">
            <v>LEGACY, PHASE 07</v>
          </cell>
          <cell r="D277" t="str">
            <v>RES</v>
          </cell>
        </row>
        <row r="278">
          <cell r="A278">
            <v>2014037</v>
          </cell>
          <cell r="B278" t="str">
            <v>Hopewell Mahogany Land Corporation</v>
          </cell>
          <cell r="C278" t="str">
            <v>MAHOGANY, PHASE 28</v>
          </cell>
          <cell r="D278" t="str">
            <v>RES</v>
          </cell>
        </row>
        <row r="279">
          <cell r="A279">
            <v>2014038</v>
          </cell>
          <cell r="B279" t="str">
            <v>Intergulf-Cidex Development (X) Corp.</v>
          </cell>
          <cell r="C279" t="str">
            <v>SHERWOOD, PHASE 05</v>
          </cell>
          <cell r="D279" t="str">
            <v>RES</v>
          </cell>
        </row>
        <row r="280">
          <cell r="A280">
            <v>2014039</v>
          </cell>
          <cell r="B280" t="str">
            <v>Genstar Development Company</v>
          </cell>
          <cell r="C280" t="str">
            <v>WALDEN, PHASE 30</v>
          </cell>
          <cell r="D280" t="str">
            <v>COMM</v>
          </cell>
        </row>
        <row r="281">
          <cell r="A281">
            <v>2014040</v>
          </cell>
          <cell r="B281" t="str">
            <v>Genstar Development Company</v>
          </cell>
          <cell r="C281" t="str">
            <v>WALDEN, PHASE 26</v>
          </cell>
          <cell r="D281" t="str">
            <v>RES</v>
          </cell>
        </row>
        <row r="282">
          <cell r="A282">
            <v>2014041</v>
          </cell>
          <cell r="B282" t="str">
            <v>Mattamy Homes Calgary Limited</v>
          </cell>
          <cell r="C282" t="str">
            <v>CITYSCAPE, PHASE 06</v>
          </cell>
          <cell r="D282" t="str">
            <v>RES</v>
          </cell>
        </row>
        <row r="283">
          <cell r="A283">
            <v>2014042</v>
          </cell>
          <cell r="B283" t="str">
            <v>ASC (SH) Facility GP Inc.</v>
          </cell>
          <cell r="C283" t="str">
            <v>SAGE HILL, PHASE 01</v>
          </cell>
          <cell r="D283" t="str">
            <v>COMM</v>
          </cell>
        </row>
        <row r="284">
          <cell r="A284">
            <v>2014043</v>
          </cell>
          <cell r="B284" t="str">
            <v>OREC (Calgary) Holdings Inc.</v>
          </cell>
          <cell r="C284" t="str">
            <v>STONEY INDUSTRIAL, PHASE 04</v>
          </cell>
          <cell r="D284" t="str">
            <v>IND</v>
          </cell>
        </row>
        <row r="285">
          <cell r="A285">
            <v>2014044</v>
          </cell>
          <cell r="B285" t="str">
            <v>Triovest Realty Advisors Inc.</v>
          </cell>
          <cell r="C285" t="str">
            <v>SADDLE RIDGE INDUSTRIAL, PHASE 01</v>
          </cell>
          <cell r="D285" t="str">
            <v>IND</v>
          </cell>
        </row>
        <row r="286">
          <cell r="A286">
            <v>2014045</v>
          </cell>
          <cell r="B286" t="str">
            <v>WAM Stoney Industrial GP Inc.</v>
          </cell>
          <cell r="C286" t="str">
            <v>STONEGATE LANDING, PHASE 06</v>
          </cell>
          <cell r="D286" t="str">
            <v>COMM</v>
          </cell>
        </row>
        <row r="287">
          <cell r="A287">
            <v>2011202</v>
          </cell>
          <cell r="D287" t="str">
            <v>CASH PREPAYMENT</v>
          </cell>
        </row>
        <row r="288">
          <cell r="A288">
            <v>2011203</v>
          </cell>
          <cell r="D288" t="str">
            <v>CASH PREPAYMENT</v>
          </cell>
        </row>
        <row r="289">
          <cell r="A289">
            <v>2011204</v>
          </cell>
          <cell r="D289" t="str">
            <v>CASH PREPAYMENT</v>
          </cell>
        </row>
        <row r="290">
          <cell r="A290">
            <v>2011205</v>
          </cell>
          <cell r="D290" t="str">
            <v>CASH PREPAYMENT</v>
          </cell>
        </row>
        <row r="291">
          <cell r="A291">
            <v>2010215</v>
          </cell>
          <cell r="D291" t="str">
            <v>CASH PREPAYMENT</v>
          </cell>
        </row>
        <row r="292">
          <cell r="A292">
            <v>2011206</v>
          </cell>
          <cell r="D292" t="str">
            <v>CASH PREPAYMENT</v>
          </cell>
        </row>
        <row r="293">
          <cell r="A293">
            <v>2011207</v>
          </cell>
          <cell r="D293" t="str">
            <v>CASH PREPAYMENT</v>
          </cell>
        </row>
        <row r="294">
          <cell r="A294">
            <v>2011208</v>
          </cell>
          <cell r="D294" t="str">
            <v>CASH PREPAYMENT</v>
          </cell>
        </row>
        <row r="295">
          <cell r="A295">
            <v>2011209</v>
          </cell>
          <cell r="D295" t="str">
            <v>CASH PREPAYMENT</v>
          </cell>
        </row>
        <row r="296">
          <cell r="A296">
            <v>2012201</v>
          </cell>
          <cell r="D296" t="str">
            <v>CASH PREPAYMENT</v>
          </cell>
        </row>
        <row r="297">
          <cell r="A297">
            <v>2012202</v>
          </cell>
          <cell r="D297" t="str">
            <v>CASH PREPAYMENT</v>
          </cell>
        </row>
        <row r="298">
          <cell r="A298">
            <v>2012203</v>
          </cell>
          <cell r="D298" t="str">
            <v>CASH PREPAYMENT</v>
          </cell>
        </row>
        <row r="299">
          <cell r="A299">
            <v>2012204</v>
          </cell>
          <cell r="D299" t="str">
            <v>CASH PREPAYMENT</v>
          </cell>
        </row>
        <row r="300">
          <cell r="A300">
            <v>2012205</v>
          </cell>
          <cell r="D300" t="str">
            <v>CASH PREPAYMENT</v>
          </cell>
        </row>
        <row r="301">
          <cell r="A301">
            <v>2012206</v>
          </cell>
          <cell r="D301" t="str">
            <v>CASH PREPAYMENT</v>
          </cell>
        </row>
        <row r="302">
          <cell r="A302">
            <v>2012207</v>
          </cell>
          <cell r="D302" t="str">
            <v>CASH PREPAYMENT</v>
          </cell>
        </row>
        <row r="303">
          <cell r="A303">
            <v>2012208</v>
          </cell>
          <cell r="D303" t="str">
            <v>CASH PREPAYMENT</v>
          </cell>
        </row>
        <row r="304">
          <cell r="A304">
            <v>2012209</v>
          </cell>
          <cell r="D304" t="str">
            <v>CASH PREPAYMENT</v>
          </cell>
        </row>
        <row r="305">
          <cell r="A305">
            <v>2012210</v>
          </cell>
          <cell r="D305" t="str">
            <v>CASH PREPAYMENT</v>
          </cell>
        </row>
        <row r="306">
          <cell r="A306">
            <v>2013201</v>
          </cell>
          <cell r="D306" t="str">
            <v>CASH PREPAYMENT</v>
          </cell>
        </row>
        <row r="307">
          <cell r="A307">
            <v>2013202</v>
          </cell>
          <cell r="D307" t="str">
            <v>CASH PREPAYMENT</v>
          </cell>
        </row>
        <row r="308">
          <cell r="A308">
            <v>2013203</v>
          </cell>
          <cell r="D308" t="str">
            <v>CASH PREPAYMENT</v>
          </cell>
        </row>
        <row r="309">
          <cell r="A309">
            <v>2013204</v>
          </cell>
          <cell r="D309" t="str">
            <v>CASH PREPAYMENT</v>
          </cell>
        </row>
        <row r="310">
          <cell r="A310">
            <v>2013205</v>
          </cell>
          <cell r="D310" t="str">
            <v>CASH PREPAYMENT</v>
          </cell>
        </row>
        <row r="311">
          <cell r="A311">
            <v>2014201</v>
          </cell>
          <cell r="D311" t="str">
            <v>CASH PREPAYMENT</v>
          </cell>
        </row>
        <row r="312">
          <cell r="A312">
            <v>2014202</v>
          </cell>
          <cell r="D312" t="str">
            <v>CASH PREPAYMENT</v>
          </cell>
        </row>
        <row r="313">
          <cell r="A313">
            <v>2014203</v>
          </cell>
          <cell r="D313" t="str">
            <v>CASH PREPAYMENT</v>
          </cell>
        </row>
        <row r="314">
          <cell r="A314">
            <v>2014204</v>
          </cell>
          <cell r="D314" t="str">
            <v>CASH PREPAYMENT</v>
          </cell>
        </row>
        <row r="315">
          <cell r="A315">
            <v>2014205</v>
          </cell>
          <cell r="D315" t="str">
            <v>CASH PREPAYMENT</v>
          </cell>
        </row>
        <row r="316">
          <cell r="A316">
            <v>2014206</v>
          </cell>
          <cell r="D316" t="str">
            <v>CASH PREPAYMENT</v>
          </cell>
        </row>
        <row r="317">
          <cell r="A317">
            <v>2014207</v>
          </cell>
          <cell r="D317" t="str">
            <v>CASH PREPAYMENT</v>
          </cell>
        </row>
        <row r="318">
          <cell r="A318">
            <v>2014208</v>
          </cell>
          <cell r="D318" t="str">
            <v>CASH PREPAYMENT</v>
          </cell>
        </row>
        <row r="319">
          <cell r="A319">
            <v>2014209</v>
          </cell>
          <cell r="D319" t="str">
            <v>CASH PREPAYMENT</v>
          </cell>
        </row>
        <row r="320">
          <cell r="A320">
            <v>2014210</v>
          </cell>
          <cell r="D320" t="str">
            <v>CASH PREPAYMENT</v>
          </cell>
        </row>
        <row r="321">
          <cell r="A321">
            <v>2014211</v>
          </cell>
          <cell r="D321" t="str">
            <v>CASH PREPAYMENT</v>
          </cell>
        </row>
        <row r="322">
          <cell r="A322">
            <v>2007079</v>
          </cell>
          <cell r="D322" t="str">
            <v>NO SECTOR</v>
          </cell>
        </row>
        <row r="323">
          <cell r="A323">
            <v>2008004</v>
          </cell>
          <cell r="D323" t="str">
            <v>NO SECTOR</v>
          </cell>
        </row>
        <row r="324">
          <cell r="A324">
            <v>2008005</v>
          </cell>
          <cell r="D324" t="str">
            <v>NO SECTOR</v>
          </cell>
        </row>
        <row r="325">
          <cell r="A325">
            <v>2009004</v>
          </cell>
          <cell r="D325" t="str">
            <v>NO SECTOR</v>
          </cell>
        </row>
        <row r="326">
          <cell r="A326">
            <v>2009301</v>
          </cell>
          <cell r="D326" t="str">
            <v>NO SECTOR</v>
          </cell>
        </row>
        <row r="327">
          <cell r="A327" t="str">
            <v>-</v>
          </cell>
          <cell r="B327" t="str">
            <v>Calgary Airport Authority</v>
          </cell>
          <cell r="C327" t="str">
            <v>Development Charges - Airport Lands (2001-2007) - Cash prepayment due to permit</v>
          </cell>
          <cell r="D327" t="str">
            <v>AIRPORT</v>
          </cell>
        </row>
      </sheetData>
      <sheetData sheetId="8">
        <row r="5">
          <cell r="C5" t="str">
            <v>BOW RIVER WATERSHED</v>
          </cell>
          <cell r="D5" t="str">
            <v>DRAINAGE</v>
          </cell>
        </row>
        <row r="6">
          <cell r="C6" t="str">
            <v>COMM &amp; REC LEVY - EMER RES FAC</v>
          </cell>
          <cell r="D6" t="str">
            <v>KILL</v>
          </cell>
        </row>
        <row r="7">
          <cell r="C7" t="str">
            <v>COMM &amp; REC LEVY - LIBRARY</v>
          </cell>
          <cell r="D7" t="str">
            <v>KILL</v>
          </cell>
        </row>
        <row r="8">
          <cell r="C8" t="str">
            <v>COMM &amp; REC LEVY - POLICE</v>
          </cell>
          <cell r="D8" t="str">
            <v>KILL</v>
          </cell>
        </row>
        <row r="9">
          <cell r="C9" t="str">
            <v>COMM &amp; REC LEVY - REC FACILITY</v>
          </cell>
          <cell r="D9" t="str">
            <v>KILL</v>
          </cell>
        </row>
        <row r="10">
          <cell r="C10" t="str">
            <v>COMM &amp; REC LEVY - TRANSIT</v>
          </cell>
          <cell r="D10" t="str">
            <v>KILL</v>
          </cell>
        </row>
        <row r="11">
          <cell r="C11" t="str">
            <v>ELBOW RIVER WATERSHED</v>
          </cell>
          <cell r="D11" t="str">
            <v>DRAINAGE</v>
          </cell>
        </row>
        <row r="12">
          <cell r="C12" t="str">
            <v>INSPECTION FEES ROADS</v>
          </cell>
          <cell r="D12" t="str">
            <v>KILL</v>
          </cell>
        </row>
        <row r="13">
          <cell r="C13" t="str">
            <v>INSPECTION FEES SEWER</v>
          </cell>
          <cell r="D13" t="str">
            <v>KILL</v>
          </cell>
        </row>
        <row r="14">
          <cell r="C14" t="str">
            <v>INSPECTION FEES URBAN</v>
          </cell>
          <cell r="D14" t="str">
            <v>KILL</v>
          </cell>
        </row>
        <row r="15">
          <cell r="C15" t="str">
            <v>INSPECTION FEES WATER</v>
          </cell>
          <cell r="D15" t="str">
            <v>KILL</v>
          </cell>
        </row>
        <row r="16">
          <cell r="C16" t="str">
            <v>LOCAL PARKS ASSESSMENT</v>
          </cell>
          <cell r="D16" t="str">
            <v>KILL</v>
          </cell>
        </row>
        <row r="17">
          <cell r="C17" t="str">
            <v>NEW PARK INSPECTION</v>
          </cell>
          <cell r="D17" t="str">
            <v>KILL</v>
          </cell>
        </row>
        <row r="18">
          <cell r="C18" t="str">
            <v>NOSE CREEK WATERSHED</v>
          </cell>
          <cell r="D18" t="str">
            <v>DRAINAGE</v>
          </cell>
        </row>
        <row r="19">
          <cell r="C19" t="str">
            <v>PINE CREEK WATERSHED</v>
          </cell>
          <cell r="D19" t="str">
            <v>DRAINAGE</v>
          </cell>
        </row>
        <row r="20">
          <cell r="C20" t="str">
            <v>ROAD OVERSIZE ASSESSMENT</v>
          </cell>
          <cell r="D20" t="str">
            <v>KILL</v>
          </cell>
        </row>
        <row r="21">
          <cell r="C21" t="str">
            <v>SANITARY SEWER LEVY-COLLECTION</v>
          </cell>
          <cell r="D21" t="str">
            <v>WS</v>
          </cell>
        </row>
        <row r="22">
          <cell r="C22" t="str">
            <v>SANITARY SEWER LEVY-TREATMENT</v>
          </cell>
          <cell r="D22" t="str">
            <v>WS</v>
          </cell>
        </row>
        <row r="23">
          <cell r="C23" t="str">
            <v>SHEPARD WATERSHED</v>
          </cell>
          <cell r="D23" t="str">
            <v>DRAINAGE</v>
          </cell>
        </row>
        <row r="24">
          <cell r="C24" t="str">
            <v>SUBDIVISION TRAFFIC SIGNAGE</v>
          </cell>
          <cell r="D24" t="str">
            <v>KILL</v>
          </cell>
        </row>
        <row r="25">
          <cell r="C25" t="str">
            <v>TRANSPORTATION LEVY A</v>
          </cell>
          <cell r="D25" t="str">
            <v>KILL</v>
          </cell>
        </row>
        <row r="26">
          <cell r="C26" t="str">
            <v>TRANSPORTATION LEVY B</v>
          </cell>
          <cell r="D26" t="str">
            <v>KILL</v>
          </cell>
        </row>
        <row r="27">
          <cell r="C27" t="str">
            <v>UTILITIES OVERSIZE ASSESSMENT</v>
          </cell>
          <cell r="D27" t="str">
            <v>KILL</v>
          </cell>
        </row>
        <row r="28">
          <cell r="C28" t="str">
            <v>WATER LEVY - DISTRIBUTION</v>
          </cell>
          <cell r="D28" t="str">
            <v>WW</v>
          </cell>
        </row>
        <row r="29">
          <cell r="C29" t="str">
            <v>WATER LEVY - TREATMENT</v>
          </cell>
          <cell r="D29" t="str">
            <v>WW</v>
          </cell>
        </row>
      </sheetData>
      <sheetData sheetId="9">
        <row r="2">
          <cell r="A2" t="str">
            <v>2011001SANITARY SEWER LEVY-COLLECTION</v>
          </cell>
          <cell r="B2">
            <v>699</v>
          </cell>
        </row>
        <row r="3">
          <cell r="A3" t="str">
            <v>2011001SANITARY SEWER LEVY-COLLECTION</v>
          </cell>
          <cell r="B3">
            <v>2096</v>
          </cell>
        </row>
        <row r="4">
          <cell r="A4" t="str">
            <v>2011001SANITARY SEWER LEVY-COLLECTION</v>
          </cell>
          <cell r="B4">
            <v>699</v>
          </cell>
        </row>
        <row r="5">
          <cell r="A5" t="str">
            <v>2011001SANITARY SEWER LEVY-COLLECTION</v>
          </cell>
          <cell r="B5">
            <v>3494</v>
          </cell>
        </row>
        <row r="6">
          <cell r="A6" t="str">
            <v>2011001SANITARY SEWER LEVY-COLLECTION</v>
          </cell>
          <cell r="B6">
            <v>2096</v>
          </cell>
        </row>
        <row r="7">
          <cell r="A7" t="str">
            <v>2011001SANITARY SEWER LEVY-COLLECTION</v>
          </cell>
          <cell r="B7">
            <v>4891</v>
          </cell>
        </row>
        <row r="8">
          <cell r="A8" t="str">
            <v>2011001SANITARY SEWER LEVY-COLLECTION</v>
          </cell>
          <cell r="B8">
            <v>55871.88</v>
          </cell>
        </row>
        <row r="9">
          <cell r="A9" t="str">
            <v>2011001SANITARY SEWER LEVY-TREATMENT</v>
          </cell>
          <cell r="B9">
            <v>1149</v>
          </cell>
        </row>
        <row r="10">
          <cell r="A10" t="str">
            <v>2011001SANITARY SEWER LEVY-TREATMENT</v>
          </cell>
          <cell r="B10">
            <v>3446</v>
          </cell>
        </row>
        <row r="11">
          <cell r="A11" t="str">
            <v>2011001SANITARY SEWER LEVY-TREATMENT</v>
          </cell>
          <cell r="B11">
            <v>1149</v>
          </cell>
        </row>
        <row r="12">
          <cell r="A12" t="str">
            <v>2011001SANITARY SEWER LEVY-TREATMENT</v>
          </cell>
          <cell r="B12">
            <v>5744</v>
          </cell>
        </row>
        <row r="13">
          <cell r="A13" t="str">
            <v>2011001SANITARY SEWER LEVY-TREATMENT</v>
          </cell>
          <cell r="B13">
            <v>3446</v>
          </cell>
        </row>
        <row r="14">
          <cell r="A14" t="str">
            <v>2011001SANITARY SEWER LEVY-TREATMENT</v>
          </cell>
          <cell r="B14">
            <v>8041</v>
          </cell>
        </row>
        <row r="15">
          <cell r="A15" t="str">
            <v>2011001SANITARY SEWER LEVY-TREATMENT</v>
          </cell>
          <cell r="B15">
            <v>91854.33</v>
          </cell>
        </row>
        <row r="16">
          <cell r="A16" t="str">
            <v>2011001WATER LEVY - DISTRIBUTION</v>
          </cell>
          <cell r="B16">
            <v>755</v>
          </cell>
        </row>
        <row r="17">
          <cell r="A17" t="str">
            <v>2011001WATER LEVY - DISTRIBUTION</v>
          </cell>
          <cell r="B17">
            <v>2264</v>
          </cell>
        </row>
        <row r="18">
          <cell r="A18" t="str">
            <v>2011001WATER LEVY - DISTRIBUTION</v>
          </cell>
          <cell r="B18">
            <v>755</v>
          </cell>
        </row>
        <row r="19">
          <cell r="A19" t="str">
            <v>2011001WATER LEVY - DISTRIBUTION</v>
          </cell>
          <cell r="B19">
            <v>3773</v>
          </cell>
        </row>
        <row r="20">
          <cell r="A20" t="str">
            <v>2011001WATER LEVY - DISTRIBUTION</v>
          </cell>
          <cell r="B20">
            <v>2264</v>
          </cell>
        </row>
        <row r="21">
          <cell r="A21" t="str">
            <v>2011001WATER LEVY - DISTRIBUTION</v>
          </cell>
          <cell r="B21">
            <v>5282</v>
          </cell>
        </row>
        <row r="22">
          <cell r="A22" t="str">
            <v>2011001WATER LEVY - DISTRIBUTION</v>
          </cell>
          <cell r="B22">
            <v>60332.97</v>
          </cell>
        </row>
        <row r="23">
          <cell r="A23" t="str">
            <v>2011001WATER LEVY - TREATMENT</v>
          </cell>
          <cell r="B23">
            <v>265</v>
          </cell>
        </row>
        <row r="24">
          <cell r="A24" t="str">
            <v>2011001WATER LEVY - TREATMENT</v>
          </cell>
          <cell r="B24">
            <v>794</v>
          </cell>
        </row>
        <row r="25">
          <cell r="A25" t="str">
            <v>2011001WATER LEVY - TREATMENT</v>
          </cell>
          <cell r="B25">
            <v>265</v>
          </cell>
        </row>
        <row r="26">
          <cell r="A26" t="str">
            <v>2011001WATER LEVY - TREATMENT</v>
          </cell>
          <cell r="B26">
            <v>1323</v>
          </cell>
        </row>
        <row r="27">
          <cell r="A27" t="str">
            <v>2011001WATER LEVY - TREATMENT</v>
          </cell>
          <cell r="B27">
            <v>794</v>
          </cell>
        </row>
        <row r="28">
          <cell r="A28" t="str">
            <v>2011001WATER LEVY - TREATMENT</v>
          </cell>
          <cell r="B28">
            <v>1853</v>
          </cell>
        </row>
        <row r="29">
          <cell r="A29" t="str">
            <v>2011001WATER LEVY - TREATMENT</v>
          </cell>
          <cell r="B29">
            <v>21160.880000000001</v>
          </cell>
        </row>
        <row r="30">
          <cell r="A30" t="str">
            <v>2011002SANITARY SEWER LEVY-COLLECTION</v>
          </cell>
          <cell r="B30">
            <v>1796</v>
          </cell>
        </row>
        <row r="31">
          <cell r="A31" t="str">
            <v>2011002SANITARY SEWER LEVY-COLLECTION</v>
          </cell>
          <cell r="B31">
            <v>177791.08</v>
          </cell>
        </row>
        <row r="32">
          <cell r="A32" t="str">
            <v>2011002SANITARY SEWER LEVY-TREATMENT</v>
          </cell>
          <cell r="B32">
            <v>2952</v>
          </cell>
        </row>
        <row r="33">
          <cell r="A33" t="str">
            <v>2011002SANITARY SEWER LEVY-TREATMENT</v>
          </cell>
          <cell r="B33">
            <v>292291.90000000002</v>
          </cell>
        </row>
        <row r="34">
          <cell r="A34" t="str">
            <v>2011002WATER LEVY - DISTRIBUTION</v>
          </cell>
          <cell r="B34">
            <v>1939</v>
          </cell>
        </row>
        <row r="35">
          <cell r="A35" t="str">
            <v>2011002WATER LEVY - DISTRIBUTION</v>
          </cell>
          <cell r="B35">
            <v>191992.78</v>
          </cell>
        </row>
        <row r="36">
          <cell r="A36" t="str">
            <v>2011002WATER LEVY - TREATMENT</v>
          </cell>
          <cell r="B36">
            <v>680</v>
          </cell>
        </row>
        <row r="37">
          <cell r="A37" t="str">
            <v>2011002WATER LEVY - TREATMENT</v>
          </cell>
          <cell r="B37">
            <v>67339.570000000007</v>
          </cell>
        </row>
        <row r="38">
          <cell r="A38" t="str">
            <v>2011003SANITARY SEWER LEVY-COLLECTION</v>
          </cell>
          <cell r="B38">
            <v>123781.72</v>
          </cell>
        </row>
        <row r="39">
          <cell r="A39" t="str">
            <v>2011003SANITARY SEWER LEVY-TREATMENT</v>
          </cell>
          <cell r="B39">
            <v>203499.03</v>
          </cell>
        </row>
        <row r="40">
          <cell r="A40" t="str">
            <v>2011003WATER LEVY - DISTRIBUTION</v>
          </cell>
          <cell r="B40">
            <v>133668.91</v>
          </cell>
        </row>
        <row r="41">
          <cell r="A41" t="str">
            <v>2011003WATER LEVY - TREATMENT</v>
          </cell>
          <cell r="B41">
            <v>46882.99</v>
          </cell>
        </row>
        <row r="42">
          <cell r="A42" t="str">
            <v>2011005SANITARY SEWER LEVY-COLLECTION</v>
          </cell>
          <cell r="B42">
            <v>6017</v>
          </cell>
        </row>
        <row r="43">
          <cell r="A43" t="str">
            <v>2011005SANITARY SEWER LEVY-COLLECTION</v>
          </cell>
          <cell r="B43">
            <v>2256</v>
          </cell>
        </row>
        <row r="44">
          <cell r="A44" t="str">
            <v>2011005SANITARY SEWER LEVY-COLLECTION</v>
          </cell>
          <cell r="B44">
            <v>2256</v>
          </cell>
        </row>
        <row r="45">
          <cell r="A45" t="str">
            <v>2011005SANITARY SEWER LEVY-COLLECTION</v>
          </cell>
          <cell r="B45">
            <v>1128</v>
          </cell>
        </row>
        <row r="46">
          <cell r="A46" t="str">
            <v>2011005SANITARY SEWER LEVY-COLLECTION</v>
          </cell>
          <cell r="B46">
            <v>25946.400000000001</v>
          </cell>
        </row>
        <row r="47">
          <cell r="A47" t="str">
            <v>2011005SANITARY SEWER LEVY-TREATMENT</v>
          </cell>
          <cell r="B47">
            <v>9891</v>
          </cell>
        </row>
        <row r="48">
          <cell r="A48" t="str">
            <v>2011005SANITARY SEWER LEVY-TREATMENT</v>
          </cell>
          <cell r="B48">
            <v>3709</v>
          </cell>
        </row>
        <row r="49">
          <cell r="A49" t="str">
            <v>2011005SANITARY SEWER LEVY-TREATMENT</v>
          </cell>
          <cell r="B49">
            <v>3709</v>
          </cell>
        </row>
        <row r="50">
          <cell r="A50" t="str">
            <v>2011005SANITARY SEWER LEVY-TREATMENT</v>
          </cell>
          <cell r="B50">
            <v>1855</v>
          </cell>
        </row>
        <row r="51">
          <cell r="A51" t="str">
            <v>2011005SANITARY SEWER LEVY-TREATMENT</v>
          </cell>
          <cell r="B51">
            <v>42656.57</v>
          </cell>
        </row>
        <row r="52">
          <cell r="A52" t="str">
            <v>2011005WATER LEVY - DISTRIBUTION</v>
          </cell>
          <cell r="B52">
            <v>6497</v>
          </cell>
        </row>
        <row r="53">
          <cell r="A53" t="str">
            <v>2011005WATER LEVY - DISTRIBUTION</v>
          </cell>
          <cell r="B53">
            <v>2436</v>
          </cell>
        </row>
        <row r="54">
          <cell r="A54" t="str">
            <v>2011005WATER LEVY - DISTRIBUTION</v>
          </cell>
          <cell r="B54">
            <v>2436</v>
          </cell>
        </row>
        <row r="55">
          <cell r="A55" t="str">
            <v>2011005WATER LEVY - DISTRIBUTION</v>
          </cell>
          <cell r="B55">
            <v>1218</v>
          </cell>
        </row>
        <row r="56">
          <cell r="A56" t="str">
            <v>2011005WATER LEVY - DISTRIBUTION</v>
          </cell>
          <cell r="B56">
            <v>28020.02</v>
          </cell>
        </row>
        <row r="57">
          <cell r="A57" t="str">
            <v>2011005WATER LEVY - TREATMENT</v>
          </cell>
          <cell r="B57">
            <v>2279</v>
          </cell>
        </row>
        <row r="58">
          <cell r="A58" t="str">
            <v>2011005WATER LEVY - TREATMENT</v>
          </cell>
          <cell r="B58">
            <v>855</v>
          </cell>
        </row>
        <row r="59">
          <cell r="A59" t="str">
            <v>2011005WATER LEVY - TREATMENT</v>
          </cell>
          <cell r="B59">
            <v>855</v>
          </cell>
        </row>
        <row r="60">
          <cell r="A60" t="str">
            <v>2011005WATER LEVY - TREATMENT</v>
          </cell>
          <cell r="B60">
            <v>427</v>
          </cell>
        </row>
        <row r="61">
          <cell r="A61" t="str">
            <v>2011005WATER LEVY - TREATMENT</v>
          </cell>
          <cell r="B61">
            <v>9826.49</v>
          </cell>
        </row>
        <row r="62">
          <cell r="A62" t="str">
            <v>2011006SANITARY SEWER LEVY-COLLECTION</v>
          </cell>
          <cell r="B62">
            <v>53825.8</v>
          </cell>
        </row>
        <row r="63">
          <cell r="A63" t="str">
            <v>2011006SANITARY SEWER LEVY-TREATMENT</v>
          </cell>
          <cell r="B63">
            <v>88490.43</v>
          </cell>
        </row>
        <row r="64">
          <cell r="A64" t="str">
            <v>2011006WATER LEVY - DISTRIBUTION</v>
          </cell>
          <cell r="B64">
            <v>58125.19</v>
          </cell>
        </row>
        <row r="65">
          <cell r="A65" t="str">
            <v>2011006WATER LEVY - TREATMENT</v>
          </cell>
          <cell r="B65">
            <v>20386.810000000001</v>
          </cell>
        </row>
        <row r="66">
          <cell r="A66" t="str">
            <v>2011007SANITARY SEWER LEVY-COLLECTION</v>
          </cell>
          <cell r="B66">
            <v>1254</v>
          </cell>
        </row>
        <row r="67">
          <cell r="A67" t="str">
            <v>2011007SANITARY SEWER LEVY-COLLECTION</v>
          </cell>
          <cell r="B67">
            <v>12537</v>
          </cell>
        </row>
        <row r="68">
          <cell r="A68" t="str">
            <v>2011007SANITARY SEWER LEVY-COLLECTION</v>
          </cell>
          <cell r="B68">
            <v>3761</v>
          </cell>
        </row>
        <row r="69">
          <cell r="A69" t="str">
            <v>2011007SANITARY SEWER LEVY-COLLECTION</v>
          </cell>
          <cell r="B69">
            <v>7522</v>
          </cell>
        </row>
        <row r="70">
          <cell r="A70" t="str">
            <v>2011007SANITARY SEWER LEVY-COLLECTION</v>
          </cell>
          <cell r="B70">
            <v>7522</v>
          </cell>
        </row>
        <row r="71">
          <cell r="A71" t="str">
            <v>2011007SANITARY SEWER LEVY-COLLECTION</v>
          </cell>
          <cell r="B71">
            <v>3761</v>
          </cell>
        </row>
        <row r="72">
          <cell r="A72" t="str">
            <v>2011007SANITARY SEWER LEVY-COLLECTION</v>
          </cell>
          <cell r="B72">
            <v>8776</v>
          </cell>
        </row>
        <row r="73">
          <cell r="A73" t="str">
            <v>2011007SANITARY SEWER LEVY-COLLECTION</v>
          </cell>
          <cell r="B73">
            <v>80234.05</v>
          </cell>
        </row>
        <row r="74">
          <cell r="A74" t="str">
            <v>2011007SANITARY SEWER LEVY-TREATMENT</v>
          </cell>
          <cell r="B74">
            <v>2061</v>
          </cell>
        </row>
        <row r="75">
          <cell r="A75" t="str">
            <v>2011007SANITARY SEWER LEVY-TREATMENT</v>
          </cell>
          <cell r="B75">
            <v>20611</v>
          </cell>
        </row>
        <row r="76">
          <cell r="A76" t="str">
            <v>2011007SANITARY SEWER LEVY-TREATMENT</v>
          </cell>
          <cell r="B76">
            <v>6183</v>
          </cell>
        </row>
        <row r="77">
          <cell r="A77" t="str">
            <v>2011007SANITARY SEWER LEVY-TREATMENT</v>
          </cell>
          <cell r="B77">
            <v>12366</v>
          </cell>
        </row>
        <row r="78">
          <cell r="A78" t="str">
            <v>2011007SANITARY SEWER LEVY-TREATMENT</v>
          </cell>
          <cell r="B78">
            <v>12366</v>
          </cell>
        </row>
        <row r="79">
          <cell r="A79" t="str">
            <v>2011007SANITARY SEWER LEVY-TREATMENT</v>
          </cell>
          <cell r="B79">
            <v>6183</v>
          </cell>
        </row>
        <row r="80">
          <cell r="A80" t="str">
            <v>2011007SANITARY SEWER LEVY-TREATMENT</v>
          </cell>
          <cell r="B80">
            <v>14427</v>
          </cell>
        </row>
        <row r="81">
          <cell r="A81" t="str">
            <v>2011007SANITARY SEWER LEVY-TREATMENT</v>
          </cell>
          <cell r="B81">
            <v>131908.34</v>
          </cell>
        </row>
        <row r="82">
          <cell r="A82" t="str">
            <v>2011007WATER LEVY - DISTRIBUTION</v>
          </cell>
          <cell r="B82">
            <v>1354</v>
          </cell>
        </row>
        <row r="83">
          <cell r="A83" t="str">
            <v>2011007WATER LEVY - DISTRIBUTION</v>
          </cell>
          <cell r="B83">
            <v>13538</v>
          </cell>
        </row>
        <row r="84">
          <cell r="A84" t="str">
            <v>2011007WATER LEVY - DISTRIBUTION</v>
          </cell>
          <cell r="B84">
            <v>4061</v>
          </cell>
        </row>
        <row r="85">
          <cell r="A85" t="str">
            <v>2011007WATER LEVY - DISTRIBUTION</v>
          </cell>
          <cell r="B85">
            <v>8123</v>
          </cell>
        </row>
        <row r="86">
          <cell r="A86" t="str">
            <v>2011007WATER LEVY - DISTRIBUTION</v>
          </cell>
          <cell r="B86">
            <v>8123</v>
          </cell>
        </row>
        <row r="87">
          <cell r="A87" t="str">
            <v>2011007WATER LEVY - DISTRIBUTION</v>
          </cell>
          <cell r="B87">
            <v>4061</v>
          </cell>
        </row>
        <row r="88">
          <cell r="A88" t="str">
            <v>2011007WATER LEVY - DISTRIBUTION</v>
          </cell>
          <cell r="B88">
            <v>9477</v>
          </cell>
        </row>
        <row r="89">
          <cell r="A89" t="str">
            <v>2011007WATER LEVY - DISTRIBUTION</v>
          </cell>
          <cell r="B89">
            <v>86643.87</v>
          </cell>
        </row>
        <row r="90">
          <cell r="A90" t="str">
            <v>2011007WATER LEVY - TREATMENT</v>
          </cell>
          <cell r="B90">
            <v>475</v>
          </cell>
        </row>
        <row r="91">
          <cell r="A91" t="str">
            <v>2011007WATER LEVY - TREATMENT</v>
          </cell>
          <cell r="B91">
            <v>4748</v>
          </cell>
        </row>
        <row r="92">
          <cell r="A92" t="str">
            <v>2011007WATER LEVY - TREATMENT</v>
          </cell>
          <cell r="B92">
            <v>1425</v>
          </cell>
        </row>
        <row r="93">
          <cell r="A93" t="str">
            <v>2011007WATER LEVY - TREATMENT</v>
          </cell>
          <cell r="B93">
            <v>2849</v>
          </cell>
        </row>
        <row r="94">
          <cell r="A94" t="str">
            <v>2011007WATER LEVY - TREATMENT</v>
          </cell>
          <cell r="B94">
            <v>2849</v>
          </cell>
        </row>
        <row r="95">
          <cell r="A95" t="str">
            <v>2011007WATER LEVY - TREATMENT</v>
          </cell>
          <cell r="B95">
            <v>1425</v>
          </cell>
        </row>
        <row r="96">
          <cell r="A96" t="str">
            <v>2011007WATER LEVY - TREATMENT</v>
          </cell>
          <cell r="B96">
            <v>3324</v>
          </cell>
        </row>
        <row r="97">
          <cell r="A97" t="str">
            <v>2011007WATER LEVY - TREATMENT</v>
          </cell>
          <cell r="B97">
            <v>30388.44</v>
          </cell>
        </row>
        <row r="98">
          <cell r="A98" t="str">
            <v>2011009SANITARY SEWER LEVY-COLLECTION</v>
          </cell>
          <cell r="B98">
            <v>51871.39</v>
          </cell>
        </row>
        <row r="99">
          <cell r="A99" t="str">
            <v>2011009SANITARY SEWER LEVY-TREATMENT</v>
          </cell>
          <cell r="B99">
            <v>85277.36</v>
          </cell>
        </row>
        <row r="100">
          <cell r="A100" t="str">
            <v>2011009WATER LEVY - DISTRIBUTION</v>
          </cell>
          <cell r="B100">
            <v>56014.67</v>
          </cell>
        </row>
        <row r="101">
          <cell r="A101" t="str">
            <v>2011009WATER LEVY - TREATMENT</v>
          </cell>
          <cell r="B101">
            <v>19646.57</v>
          </cell>
        </row>
        <row r="102">
          <cell r="A102" t="str">
            <v>2011010SANITARY SEWER LEVY-COLLECTION</v>
          </cell>
          <cell r="B102">
            <v>4135.28</v>
          </cell>
        </row>
        <row r="103">
          <cell r="A103" t="str">
            <v>2011010SANITARY SEWER LEVY-TREATMENT</v>
          </cell>
          <cell r="B103">
            <v>6798.47</v>
          </cell>
        </row>
        <row r="104">
          <cell r="A104" t="str">
            <v>2011010WATER LEVY - DISTRIBUTION</v>
          </cell>
          <cell r="B104">
            <v>4465.6000000000004</v>
          </cell>
        </row>
        <row r="105">
          <cell r="A105" t="str">
            <v>2011010WATER LEVY - TREATMENT</v>
          </cell>
          <cell r="B105">
            <v>1566.26</v>
          </cell>
        </row>
        <row r="106">
          <cell r="A106" t="str">
            <v>2011013SANITARY SEWER LEVY-COLLECTION</v>
          </cell>
          <cell r="B106">
            <v>7297.56</v>
          </cell>
        </row>
        <row r="107">
          <cell r="A107" t="str">
            <v>2011013SANITARY SEWER LEVY-TREATMENT</v>
          </cell>
          <cell r="B107">
            <v>11997.3</v>
          </cell>
        </row>
        <row r="108">
          <cell r="A108" t="str">
            <v>2011013WATER LEVY - DISTRIBUTION</v>
          </cell>
          <cell r="B108">
            <v>7880.46</v>
          </cell>
        </row>
        <row r="109">
          <cell r="A109" t="str">
            <v>2011013WATER LEVY - TREATMENT</v>
          </cell>
          <cell r="B109">
            <v>2763.99</v>
          </cell>
        </row>
        <row r="110">
          <cell r="A110" t="str">
            <v>2011014SANITARY SEWER LEVY-COLLECTION</v>
          </cell>
          <cell r="B110">
            <v>4399</v>
          </cell>
        </row>
        <row r="111">
          <cell r="A111" t="str">
            <v>2011014SANITARY SEWER LEVY-COLLECTION</v>
          </cell>
          <cell r="B111">
            <v>3456</v>
          </cell>
        </row>
        <row r="112">
          <cell r="A112" t="str">
            <v>2011014SANITARY SEWER LEVY-COLLECTION</v>
          </cell>
          <cell r="B112">
            <v>943</v>
          </cell>
        </row>
        <row r="113">
          <cell r="A113" t="str">
            <v>2011014SANITARY SEWER LEVY-COLLECTION</v>
          </cell>
          <cell r="B113">
            <v>1728</v>
          </cell>
        </row>
        <row r="114">
          <cell r="A114" t="str">
            <v>2011014SANITARY SEWER LEVY-COLLECTION</v>
          </cell>
          <cell r="B114">
            <v>5193.1099999999997</v>
          </cell>
        </row>
        <row r="115">
          <cell r="A115" t="str">
            <v>2011014SANITARY SEWER LEVY-TREATMENT</v>
          </cell>
          <cell r="B115">
            <v>7232</v>
          </cell>
        </row>
        <row r="116">
          <cell r="A116" t="str">
            <v>2011014SANITARY SEWER LEVY-TREATMENT</v>
          </cell>
          <cell r="B116">
            <v>5682</v>
          </cell>
        </row>
        <row r="117">
          <cell r="A117" t="str">
            <v>2011014SANITARY SEWER LEVY-TREATMENT</v>
          </cell>
          <cell r="B117">
            <v>1550</v>
          </cell>
        </row>
        <row r="118">
          <cell r="A118" t="str">
            <v>2011014SANITARY SEWER LEVY-TREATMENT</v>
          </cell>
          <cell r="B118">
            <v>2841</v>
          </cell>
        </row>
        <row r="119">
          <cell r="A119" t="str">
            <v>2011014SANITARY SEWER LEVY-TREATMENT</v>
          </cell>
          <cell r="B119">
            <v>8537.4599999999991</v>
          </cell>
        </row>
        <row r="120">
          <cell r="A120" t="str">
            <v>2011014WATER LEVY - DISTRIBUTION</v>
          </cell>
          <cell r="B120">
            <v>4750</v>
          </cell>
        </row>
        <row r="121">
          <cell r="A121" t="str">
            <v>2011014WATER LEVY - DISTRIBUTION</v>
          </cell>
          <cell r="B121">
            <v>3732</v>
          </cell>
        </row>
        <row r="122">
          <cell r="A122" t="str">
            <v>2011014WATER LEVY - DISTRIBUTION</v>
          </cell>
          <cell r="B122">
            <v>1018</v>
          </cell>
        </row>
        <row r="123">
          <cell r="A123" t="str">
            <v>2011014WATER LEVY - DISTRIBUTION</v>
          </cell>
          <cell r="B123">
            <v>1866</v>
          </cell>
        </row>
        <row r="124">
          <cell r="A124" t="str">
            <v>2011014WATER LEVY - DISTRIBUTION</v>
          </cell>
          <cell r="B124">
            <v>5608.69</v>
          </cell>
        </row>
        <row r="125">
          <cell r="A125" t="str">
            <v>2011014WATER LEVY - TREATMENT</v>
          </cell>
          <cell r="B125">
            <v>1666</v>
          </cell>
        </row>
        <row r="126">
          <cell r="A126" t="str">
            <v>2011014WATER LEVY - TREATMENT</v>
          </cell>
          <cell r="B126">
            <v>1309</v>
          </cell>
        </row>
        <row r="127">
          <cell r="A127" t="str">
            <v>2011014WATER LEVY - TREATMENT</v>
          </cell>
          <cell r="B127">
            <v>357</v>
          </cell>
        </row>
        <row r="128">
          <cell r="A128" t="str">
            <v>2011014WATER LEVY - TREATMENT</v>
          </cell>
          <cell r="B128">
            <v>655</v>
          </cell>
        </row>
        <row r="129">
          <cell r="A129" t="str">
            <v>2011014WATER LEVY - TREATMENT</v>
          </cell>
          <cell r="B129">
            <v>1966.7</v>
          </cell>
        </row>
        <row r="130">
          <cell r="A130" t="str">
            <v>2011015SANITARY SEWER LEVY-COLLECTION</v>
          </cell>
          <cell r="B130">
            <v>1131</v>
          </cell>
        </row>
        <row r="131">
          <cell r="A131" t="str">
            <v>2011015SANITARY SEWER LEVY-COLLECTION</v>
          </cell>
          <cell r="B131">
            <v>3392</v>
          </cell>
        </row>
        <row r="132">
          <cell r="A132" t="str">
            <v>2011015SANITARY SEWER LEVY-COLLECTION</v>
          </cell>
          <cell r="B132">
            <v>1131</v>
          </cell>
        </row>
        <row r="133">
          <cell r="A133" t="str">
            <v>2011015SANITARY SEWER LEVY-COLLECTION</v>
          </cell>
          <cell r="B133">
            <v>1131</v>
          </cell>
        </row>
        <row r="134">
          <cell r="A134" t="str">
            <v>2011015SANITARY SEWER LEVY-COLLECTION</v>
          </cell>
          <cell r="B134">
            <v>6219</v>
          </cell>
        </row>
        <row r="135">
          <cell r="A135" t="str">
            <v>2011015SANITARY SEWER LEVY-COLLECTION</v>
          </cell>
          <cell r="B135">
            <v>2261</v>
          </cell>
        </row>
        <row r="136">
          <cell r="A136" t="str">
            <v>2011015SANITARY SEWER LEVY-COLLECTION</v>
          </cell>
          <cell r="B136">
            <v>3957</v>
          </cell>
        </row>
        <row r="137">
          <cell r="A137" t="str">
            <v>2011015SANITARY SEWER LEVY-COLLECTION</v>
          </cell>
          <cell r="B137">
            <v>9046</v>
          </cell>
        </row>
        <row r="138">
          <cell r="A138" t="str">
            <v>2011015SANITARY SEWER LEVY-COLLECTION</v>
          </cell>
          <cell r="B138">
            <v>28485.21</v>
          </cell>
        </row>
        <row r="139">
          <cell r="A139" t="str">
            <v>2011015SANITARY SEWER LEVY-TREATMENT</v>
          </cell>
          <cell r="B139">
            <v>1859</v>
          </cell>
        </row>
        <row r="140">
          <cell r="A140" t="str">
            <v>2011015SANITARY SEWER LEVY-TREATMENT</v>
          </cell>
          <cell r="B140">
            <v>5577</v>
          </cell>
        </row>
        <row r="141">
          <cell r="A141" t="str">
            <v>2011015SANITARY SEWER LEVY-TREATMENT</v>
          </cell>
          <cell r="B141">
            <v>1859</v>
          </cell>
        </row>
        <row r="142">
          <cell r="A142" t="str">
            <v>2011015SANITARY SEWER LEVY-TREATMENT</v>
          </cell>
          <cell r="B142">
            <v>1859</v>
          </cell>
        </row>
        <row r="143">
          <cell r="A143" t="str">
            <v>2011015SANITARY SEWER LEVY-TREATMENT</v>
          </cell>
          <cell r="B143">
            <v>10224</v>
          </cell>
        </row>
        <row r="144">
          <cell r="A144" t="str">
            <v>2011015SANITARY SEWER LEVY-TREATMENT</v>
          </cell>
          <cell r="B144">
            <v>3718</v>
          </cell>
        </row>
        <row r="145">
          <cell r="A145" t="str">
            <v>2011015SANITARY SEWER LEVY-TREATMENT</v>
          </cell>
          <cell r="B145">
            <v>6506</v>
          </cell>
        </row>
        <row r="146">
          <cell r="A146" t="str">
            <v>2011015SANITARY SEWER LEVY-TREATMENT</v>
          </cell>
          <cell r="B146">
            <v>14871</v>
          </cell>
        </row>
        <row r="147">
          <cell r="A147" t="str">
            <v>2011015SANITARY SEWER LEVY-TREATMENT</v>
          </cell>
          <cell r="B147">
            <v>46830.14</v>
          </cell>
        </row>
        <row r="148">
          <cell r="A148" t="str">
            <v>2011015WATER LEVY - DISTRIBUTION</v>
          </cell>
          <cell r="B148">
            <v>1221</v>
          </cell>
        </row>
        <row r="149">
          <cell r="A149" t="str">
            <v>2011015WATER LEVY - DISTRIBUTION</v>
          </cell>
          <cell r="B149">
            <v>3663</v>
          </cell>
        </row>
        <row r="150">
          <cell r="A150" t="str">
            <v>2011015WATER LEVY - DISTRIBUTION</v>
          </cell>
          <cell r="B150">
            <v>1221</v>
          </cell>
        </row>
        <row r="151">
          <cell r="A151" t="str">
            <v>2011015WATER LEVY - DISTRIBUTION</v>
          </cell>
          <cell r="B151">
            <v>1221</v>
          </cell>
        </row>
        <row r="152">
          <cell r="A152" t="str">
            <v>2011015WATER LEVY - DISTRIBUTION</v>
          </cell>
          <cell r="B152">
            <v>6716</v>
          </cell>
        </row>
        <row r="153">
          <cell r="A153" t="str">
            <v>2011015WATER LEVY - DISTRIBUTION</v>
          </cell>
          <cell r="B153">
            <v>2442</v>
          </cell>
        </row>
        <row r="154">
          <cell r="A154" t="str">
            <v>2011015WATER LEVY - DISTRIBUTION</v>
          </cell>
          <cell r="B154">
            <v>4274</v>
          </cell>
        </row>
        <row r="155">
          <cell r="A155" t="str">
            <v>2011015WATER LEVY - DISTRIBUTION</v>
          </cell>
          <cell r="B155">
            <v>9768</v>
          </cell>
        </row>
        <row r="156">
          <cell r="A156" t="str">
            <v>2011015WATER LEVY - DISTRIBUTION</v>
          </cell>
          <cell r="B156">
            <v>30760.43</v>
          </cell>
        </row>
        <row r="157">
          <cell r="A157" t="str">
            <v>2011015WATER LEVY - TREATMENT</v>
          </cell>
          <cell r="B157">
            <v>428</v>
          </cell>
        </row>
        <row r="158">
          <cell r="A158" t="str">
            <v>2011015WATER LEVY - TREATMENT</v>
          </cell>
          <cell r="B158">
            <v>1285</v>
          </cell>
        </row>
        <row r="159">
          <cell r="A159" t="str">
            <v>2011015WATER LEVY - TREATMENT</v>
          </cell>
          <cell r="B159">
            <v>428</v>
          </cell>
        </row>
        <row r="160">
          <cell r="A160" t="str">
            <v>2011015WATER LEVY - TREATMENT</v>
          </cell>
          <cell r="B160">
            <v>428</v>
          </cell>
        </row>
        <row r="161">
          <cell r="A161" t="str">
            <v>2011015WATER LEVY - TREATMENT</v>
          </cell>
          <cell r="B161">
            <v>2355</v>
          </cell>
        </row>
        <row r="162">
          <cell r="A162" t="str">
            <v>2011015WATER LEVY - TREATMENT</v>
          </cell>
          <cell r="B162">
            <v>857</v>
          </cell>
        </row>
        <row r="163">
          <cell r="A163" t="str">
            <v>2011015WATER LEVY - TREATMENT</v>
          </cell>
          <cell r="B163">
            <v>1499</v>
          </cell>
        </row>
        <row r="164">
          <cell r="A164" t="str">
            <v>2011015WATER LEVY - TREATMENT</v>
          </cell>
          <cell r="B164">
            <v>3426</v>
          </cell>
        </row>
        <row r="165">
          <cell r="A165" t="str">
            <v>2011015WATER LEVY - TREATMENT</v>
          </cell>
          <cell r="B165">
            <v>10789.58</v>
          </cell>
        </row>
        <row r="166">
          <cell r="A166" t="str">
            <v>2011016SANITARY SEWER LEVY-COLLECTION</v>
          </cell>
          <cell r="B166">
            <v>52299.18</v>
          </cell>
        </row>
        <row r="167">
          <cell r="A167" t="str">
            <v>2011016SANITARY SEWER LEVY-TREATMENT</v>
          </cell>
          <cell r="B167">
            <v>85980.65</v>
          </cell>
        </row>
        <row r="168">
          <cell r="A168" t="str">
            <v>2011016WATER LEVY - DISTRIBUTION</v>
          </cell>
          <cell r="B168">
            <v>56476.63</v>
          </cell>
        </row>
        <row r="169">
          <cell r="A169" t="str">
            <v>2011016WATER LEVY - TREATMENT</v>
          </cell>
          <cell r="B169">
            <v>19808.599999999999</v>
          </cell>
        </row>
        <row r="170">
          <cell r="A170" t="str">
            <v>2011017SANITARY SEWER LEVY-COLLECTION</v>
          </cell>
          <cell r="B170">
            <v>18118.080000000002</v>
          </cell>
        </row>
        <row r="171">
          <cell r="A171" t="str">
            <v>2011017SANITARY SEWER LEVY-TREATMENT</v>
          </cell>
          <cell r="B171">
            <v>29786.400000000001</v>
          </cell>
        </row>
        <row r="172">
          <cell r="A172" t="str">
            <v>2011017WATER LEVY - DISTRIBUTION</v>
          </cell>
          <cell r="B172">
            <v>19565.28</v>
          </cell>
        </row>
        <row r="173">
          <cell r="A173" t="str">
            <v>2011017WATER LEVY - TREATMENT</v>
          </cell>
          <cell r="B173">
            <v>6862.32</v>
          </cell>
        </row>
        <row r="174">
          <cell r="A174" t="str">
            <v>2011018SANITARY SEWER LEVY-COLLECTION</v>
          </cell>
          <cell r="B174">
            <v>4151</v>
          </cell>
        </row>
        <row r="175">
          <cell r="A175" t="str">
            <v>2011018SANITARY SEWER LEVY-COLLECTION</v>
          </cell>
          <cell r="B175">
            <v>1076</v>
          </cell>
        </row>
        <row r="176">
          <cell r="A176" t="str">
            <v>2011018SANITARY SEWER LEVY-COLLECTION</v>
          </cell>
          <cell r="B176">
            <v>1999</v>
          </cell>
        </row>
        <row r="177">
          <cell r="A177" t="str">
            <v>2011018SANITARY SEWER LEVY-COLLECTION</v>
          </cell>
          <cell r="B177">
            <v>1076</v>
          </cell>
        </row>
        <row r="178">
          <cell r="A178" t="str">
            <v>2011018SANITARY SEWER LEVY-COLLECTION</v>
          </cell>
          <cell r="B178">
            <v>7073.2</v>
          </cell>
        </row>
        <row r="179">
          <cell r="A179" t="str">
            <v>2011018SANITARY SEWER LEVY-TREATMENT</v>
          </cell>
          <cell r="B179">
            <v>6825</v>
          </cell>
        </row>
        <row r="180">
          <cell r="A180" t="str">
            <v>2011018SANITARY SEWER LEVY-TREATMENT</v>
          </cell>
          <cell r="B180">
            <v>1769</v>
          </cell>
        </row>
        <row r="181">
          <cell r="A181" t="str">
            <v>2011018SANITARY SEWER LEVY-TREATMENT</v>
          </cell>
          <cell r="B181">
            <v>3286</v>
          </cell>
        </row>
        <row r="182">
          <cell r="A182" t="str">
            <v>2011018SANITARY SEWER LEVY-TREATMENT</v>
          </cell>
          <cell r="B182">
            <v>1769</v>
          </cell>
        </row>
        <row r="183">
          <cell r="A183" t="str">
            <v>2011018SANITARY SEWER LEVY-TREATMENT</v>
          </cell>
          <cell r="B183">
            <v>11628.07</v>
          </cell>
        </row>
        <row r="184">
          <cell r="A184" t="str">
            <v>2011018WATER LEVY - DISTRIBUTION</v>
          </cell>
          <cell r="B184">
            <v>4483</v>
          </cell>
        </row>
        <row r="185">
          <cell r="A185" t="str">
            <v>2011018WATER LEVY - DISTRIBUTION</v>
          </cell>
          <cell r="B185">
            <v>1162</v>
          </cell>
        </row>
        <row r="186">
          <cell r="A186" t="str">
            <v>2011018WATER LEVY - DISTRIBUTION</v>
          </cell>
          <cell r="B186">
            <v>2158</v>
          </cell>
        </row>
        <row r="187">
          <cell r="A187" t="str">
            <v>2011018WATER LEVY - DISTRIBUTION</v>
          </cell>
          <cell r="B187">
            <v>1162</v>
          </cell>
        </row>
        <row r="188">
          <cell r="A188" t="str">
            <v>2011018WATER LEVY - DISTRIBUTION</v>
          </cell>
          <cell r="B188">
            <v>7638.32</v>
          </cell>
        </row>
        <row r="189">
          <cell r="A189" t="str">
            <v>2011018WATER LEVY - TREATMENT</v>
          </cell>
          <cell r="B189">
            <v>1572</v>
          </cell>
        </row>
        <row r="190">
          <cell r="A190" t="str">
            <v>2011018WATER LEVY - TREATMENT</v>
          </cell>
          <cell r="B190">
            <v>408</v>
          </cell>
        </row>
        <row r="191">
          <cell r="A191" t="str">
            <v>2011018WATER LEVY - TREATMENT</v>
          </cell>
          <cell r="B191">
            <v>757</v>
          </cell>
        </row>
        <row r="192">
          <cell r="A192" t="str">
            <v>2011018WATER LEVY - TREATMENT</v>
          </cell>
          <cell r="B192">
            <v>408</v>
          </cell>
        </row>
        <row r="193">
          <cell r="A193" t="str">
            <v>2011018WATER LEVY - TREATMENT</v>
          </cell>
          <cell r="B193">
            <v>2678.44</v>
          </cell>
        </row>
        <row r="194">
          <cell r="A194" t="str">
            <v>2011019SANITARY SEWER LEVY-COLLECTION</v>
          </cell>
          <cell r="B194">
            <v>7528</v>
          </cell>
        </row>
        <row r="195">
          <cell r="A195" t="str">
            <v>2011019SANITARY SEWER LEVY-COLLECTION</v>
          </cell>
          <cell r="B195">
            <v>67720.75</v>
          </cell>
        </row>
        <row r="196">
          <cell r="A196" t="str">
            <v>2011019SANITARY SEWER LEVY-TREATMENT</v>
          </cell>
          <cell r="B196">
            <v>12377</v>
          </cell>
        </row>
        <row r="197">
          <cell r="A197" t="str">
            <v>2011019SANITARY SEWER LEVY-TREATMENT</v>
          </cell>
          <cell r="B197">
            <v>111333.09</v>
          </cell>
        </row>
        <row r="198">
          <cell r="A198" t="str">
            <v>2011019WATER LEVY - DISTRIBUTION</v>
          </cell>
          <cell r="B198">
            <v>8130</v>
          </cell>
        </row>
        <row r="199">
          <cell r="A199" t="str">
            <v>2011019WATER LEVY - DISTRIBUTION</v>
          </cell>
          <cell r="B199">
            <v>73129.320000000007</v>
          </cell>
        </row>
        <row r="200">
          <cell r="A200" t="str">
            <v>2011019WATER LEVY - TREATMENT</v>
          </cell>
          <cell r="B200">
            <v>2851</v>
          </cell>
        </row>
        <row r="201">
          <cell r="A201" t="str">
            <v>2011019WATER LEVY - TREATMENT</v>
          </cell>
          <cell r="B201">
            <v>25649.87</v>
          </cell>
        </row>
        <row r="202">
          <cell r="A202" t="str">
            <v>2011021SANITARY SEWER LEVY-COLLECTION</v>
          </cell>
          <cell r="B202">
            <v>8720</v>
          </cell>
        </row>
        <row r="203">
          <cell r="A203" t="str">
            <v>2011021SANITARY SEWER LEVY-COLLECTION</v>
          </cell>
          <cell r="B203">
            <v>8720</v>
          </cell>
        </row>
        <row r="204">
          <cell r="A204" t="str">
            <v>2011021SANITARY SEWER LEVY-COLLECTION</v>
          </cell>
          <cell r="B204">
            <v>200572.51</v>
          </cell>
        </row>
        <row r="205">
          <cell r="A205" t="str">
            <v>2011021SANITARY SEWER LEVY-TREATMENT</v>
          </cell>
          <cell r="B205">
            <v>14336</v>
          </cell>
        </row>
        <row r="206">
          <cell r="A206" t="str">
            <v>2011021SANITARY SEWER LEVY-TREATMENT</v>
          </cell>
          <cell r="B206">
            <v>14336</v>
          </cell>
        </row>
        <row r="207">
          <cell r="A207" t="str">
            <v>2011021SANITARY SEWER LEVY-TREATMENT</v>
          </cell>
          <cell r="B207">
            <v>329743.89</v>
          </cell>
        </row>
        <row r="208">
          <cell r="A208" t="str">
            <v>2011021WATER LEVY - DISTRIBUTION</v>
          </cell>
          <cell r="B208">
            <v>9417</v>
          </cell>
        </row>
        <row r="209">
          <cell r="A209" t="str">
            <v>2011021WATER LEVY - DISTRIBUTION</v>
          </cell>
          <cell r="B209">
            <v>9417</v>
          </cell>
        </row>
        <row r="210">
          <cell r="A210" t="str">
            <v>2011021WATER LEVY - DISTRIBUTION</v>
          </cell>
          <cell r="B210">
            <v>216592.48</v>
          </cell>
        </row>
        <row r="211">
          <cell r="A211" t="str">
            <v>2011021WATER LEVY - TREATMENT</v>
          </cell>
          <cell r="B211">
            <v>3303</v>
          </cell>
        </row>
        <row r="212">
          <cell r="A212" t="str">
            <v>2011021WATER LEVY - TREATMENT</v>
          </cell>
          <cell r="B212">
            <v>3303</v>
          </cell>
        </row>
        <row r="213">
          <cell r="A213" t="str">
            <v>2011021WATER LEVY - TREATMENT</v>
          </cell>
          <cell r="B213">
            <v>75967.41</v>
          </cell>
        </row>
        <row r="214">
          <cell r="A214" t="str">
            <v>2011022SANITARY SEWER LEVY-COLLECTION</v>
          </cell>
          <cell r="B214">
            <v>6190.34</v>
          </cell>
        </row>
        <row r="215">
          <cell r="A215" t="str">
            <v>2011022SANITARY SEWER LEVY-TREATMENT</v>
          </cell>
          <cell r="B215">
            <v>10177.02</v>
          </cell>
        </row>
        <row r="216">
          <cell r="A216" t="str">
            <v>2011022WATER LEVY - DISTRIBUTION</v>
          </cell>
          <cell r="B216">
            <v>6684.8</v>
          </cell>
        </row>
        <row r="217">
          <cell r="A217" t="str">
            <v>2011022WATER LEVY - TREATMENT</v>
          </cell>
          <cell r="B217">
            <v>2344.63</v>
          </cell>
        </row>
        <row r="218">
          <cell r="A218" t="str">
            <v>2011023SANITARY SEWER LEVY-COLLECTION</v>
          </cell>
          <cell r="B218">
            <v>93685.57</v>
          </cell>
        </row>
        <row r="219">
          <cell r="A219" t="str">
            <v>2011023SANITARY SEWER LEVY-TREATMENT</v>
          </cell>
          <cell r="B219">
            <v>154020.51</v>
          </cell>
        </row>
        <row r="220">
          <cell r="A220" t="str">
            <v>2011023WATER LEVY - DISTRIBUTION</v>
          </cell>
          <cell r="B220">
            <v>101168.8</v>
          </cell>
        </row>
        <row r="221">
          <cell r="A221" t="str">
            <v>2011023WATER LEVY - TREATMENT</v>
          </cell>
          <cell r="B221">
            <v>35483.919999999998</v>
          </cell>
        </row>
        <row r="222">
          <cell r="A222" t="str">
            <v>2011026SANITARY SEWER LEVY-COLLECTION</v>
          </cell>
          <cell r="B222">
            <v>7289.17</v>
          </cell>
        </row>
        <row r="223">
          <cell r="A223" t="str">
            <v>2011026SANITARY SEWER LEVY-TREATMENT</v>
          </cell>
          <cell r="B223">
            <v>11983.51</v>
          </cell>
        </row>
        <row r="224">
          <cell r="A224" t="str">
            <v>2011026WATER LEVY - DISTRIBUTION</v>
          </cell>
          <cell r="B224">
            <v>7871.4</v>
          </cell>
        </row>
        <row r="225">
          <cell r="A225" t="str">
            <v>2011026WATER LEVY - TREATMENT</v>
          </cell>
          <cell r="B225">
            <v>2760.82</v>
          </cell>
        </row>
        <row r="226">
          <cell r="A226" t="str">
            <v>2011027SANITARY SEWER LEVY-COLLECTION</v>
          </cell>
          <cell r="B226">
            <v>157207.9</v>
          </cell>
        </row>
        <row r="227">
          <cell r="A227" t="str">
            <v>2011027SANITARY SEWER LEVY-TREATMENT</v>
          </cell>
          <cell r="B227">
            <v>258452.18</v>
          </cell>
        </row>
        <row r="228">
          <cell r="A228" t="str">
            <v>2011027WATER LEVY - DISTRIBUTION</v>
          </cell>
          <cell r="B228">
            <v>169765.04</v>
          </cell>
        </row>
        <row r="229">
          <cell r="A229" t="str">
            <v>2011027WATER LEVY - TREATMENT</v>
          </cell>
          <cell r="B229">
            <v>59543.33</v>
          </cell>
        </row>
        <row r="230">
          <cell r="A230" t="str">
            <v>2011028SANITARY SEWER LEVY-COLLECTION</v>
          </cell>
          <cell r="B230">
            <v>209985.19</v>
          </cell>
        </row>
        <row r="231">
          <cell r="A231" t="str">
            <v>2011028SANITARY SEWER LEVY-TREATMENT</v>
          </cell>
          <cell r="B231">
            <v>345218.86</v>
          </cell>
        </row>
        <row r="232">
          <cell r="A232" t="str">
            <v>2011028WATER LEVY - DISTRIBUTION</v>
          </cell>
          <cell r="B232">
            <v>226757.97</v>
          </cell>
        </row>
        <row r="233">
          <cell r="A233" t="str">
            <v>2011028WATER LEVY - TREATMENT</v>
          </cell>
          <cell r="B233">
            <v>79533.02</v>
          </cell>
        </row>
        <row r="234">
          <cell r="A234" t="str">
            <v>2011029SANITARY SEWER LEVY-COLLECTION</v>
          </cell>
          <cell r="B234">
            <v>29777.4</v>
          </cell>
        </row>
        <row r="235">
          <cell r="A235" t="str">
            <v>2011029SANITARY SEWER LEVY-TREATMENT</v>
          </cell>
          <cell r="B235">
            <v>48954.5</v>
          </cell>
        </row>
        <row r="236">
          <cell r="A236" t="str">
            <v>2011029WATER LEVY - DISTRIBUTION</v>
          </cell>
          <cell r="B236">
            <v>32155.9</v>
          </cell>
        </row>
        <row r="237">
          <cell r="A237" t="str">
            <v>2011029WATER LEVY - TREATMENT</v>
          </cell>
          <cell r="B237">
            <v>11278.35</v>
          </cell>
        </row>
        <row r="238">
          <cell r="A238" t="str">
            <v>2011030SANITARY SEWER LEVY-COLLECTION</v>
          </cell>
          <cell r="B238">
            <v>2725</v>
          </cell>
        </row>
        <row r="239">
          <cell r="A239" t="str">
            <v>2011030SANITARY SEWER LEVY-COLLECTION</v>
          </cell>
          <cell r="B239">
            <v>1363</v>
          </cell>
        </row>
        <row r="240">
          <cell r="A240" t="str">
            <v>2011030SANITARY SEWER LEVY-COLLECTION</v>
          </cell>
          <cell r="B240">
            <v>681</v>
          </cell>
        </row>
        <row r="241">
          <cell r="A241" t="str">
            <v>2011030SANITARY SEWER LEVY-COLLECTION</v>
          </cell>
          <cell r="B241">
            <v>29252.73</v>
          </cell>
        </row>
        <row r="242">
          <cell r="A242" t="str">
            <v>2011030SANITARY SEWER LEVY-TREATMENT</v>
          </cell>
          <cell r="B242">
            <v>4480</v>
          </cell>
        </row>
        <row r="243">
          <cell r="A243" t="str">
            <v>2011030SANITARY SEWER LEVY-TREATMENT</v>
          </cell>
          <cell r="B243">
            <v>2240</v>
          </cell>
        </row>
        <row r="244">
          <cell r="A244" t="str">
            <v>2011030SANITARY SEWER LEVY-TREATMENT</v>
          </cell>
          <cell r="B244">
            <v>1120</v>
          </cell>
        </row>
        <row r="245">
          <cell r="A245" t="str">
            <v>2011030SANITARY SEWER LEVY-TREATMENT</v>
          </cell>
          <cell r="B245">
            <v>48092.24</v>
          </cell>
        </row>
        <row r="246">
          <cell r="A246" t="str">
            <v>2011030WATER LEVY - DISTRIBUTION</v>
          </cell>
          <cell r="B246">
            <v>2943</v>
          </cell>
        </row>
        <row r="247">
          <cell r="A247" t="str">
            <v>2011030WATER LEVY - DISTRIBUTION</v>
          </cell>
          <cell r="B247">
            <v>1471</v>
          </cell>
        </row>
        <row r="248">
          <cell r="A248" t="str">
            <v>2011030WATER LEVY - DISTRIBUTION</v>
          </cell>
          <cell r="B248">
            <v>736</v>
          </cell>
        </row>
        <row r="249">
          <cell r="A249" t="str">
            <v>2011030WATER LEVY - DISTRIBUTION</v>
          </cell>
          <cell r="B249">
            <v>31589.25</v>
          </cell>
        </row>
        <row r="250">
          <cell r="A250" t="str">
            <v>2011030WATER LEVY - TREATMENT</v>
          </cell>
          <cell r="B250">
            <v>1032</v>
          </cell>
        </row>
        <row r="251">
          <cell r="A251" t="str">
            <v>2011030WATER LEVY - TREATMENT</v>
          </cell>
          <cell r="B251">
            <v>516</v>
          </cell>
        </row>
        <row r="252">
          <cell r="A252" t="str">
            <v>2011030WATER LEVY - TREATMENT</v>
          </cell>
          <cell r="B252">
            <v>258</v>
          </cell>
        </row>
        <row r="253">
          <cell r="A253" t="str">
            <v>2011030WATER LEVY - TREATMENT</v>
          </cell>
          <cell r="B253">
            <v>11079.91</v>
          </cell>
        </row>
        <row r="254">
          <cell r="A254" t="str">
            <v>2011031SANITARY SEWER LEVY-COLLECTION</v>
          </cell>
          <cell r="B254">
            <v>111452</v>
          </cell>
        </row>
        <row r="255">
          <cell r="A255" t="str">
            <v>2011031SANITARY SEWER LEVY-TREATMENT</v>
          </cell>
          <cell r="B255">
            <v>183228</v>
          </cell>
        </row>
        <row r="256">
          <cell r="A256" t="str">
            <v>2011031WATER LEVY - DISTRIBUTION</v>
          </cell>
          <cell r="B256">
            <v>120354</v>
          </cell>
        </row>
        <row r="257">
          <cell r="A257" t="str">
            <v>2011031WATER LEVY - TREATMENT</v>
          </cell>
          <cell r="B257">
            <v>42213</v>
          </cell>
        </row>
        <row r="258">
          <cell r="A258" t="str">
            <v>2011032SANITARY SEWER LEVY-COLLECTION</v>
          </cell>
          <cell r="B258">
            <v>91102.07</v>
          </cell>
        </row>
        <row r="259">
          <cell r="A259" t="str">
            <v>2011032SANITARY SEWER LEVY-TREATMENT</v>
          </cell>
          <cell r="B259">
            <v>149773.19</v>
          </cell>
        </row>
        <row r="260">
          <cell r="A260" t="str">
            <v>2011032WATER LEVY - DISTRIBUTION</v>
          </cell>
          <cell r="B260">
            <v>98378.94</v>
          </cell>
        </row>
        <row r="261">
          <cell r="A261" t="str">
            <v>2011032WATER LEVY - TREATMENT</v>
          </cell>
          <cell r="B261">
            <v>34505.4</v>
          </cell>
        </row>
        <row r="262">
          <cell r="A262" t="str">
            <v>2011033SANITARY SEWER LEVY-COLLECTION</v>
          </cell>
          <cell r="B262">
            <v>35439.300000000003</v>
          </cell>
        </row>
        <row r="263">
          <cell r="A263" t="str">
            <v>2011033SANITARY SEWER LEVY-TREATMENT</v>
          </cell>
          <cell r="B263">
            <v>58262.75</v>
          </cell>
        </row>
        <row r="264">
          <cell r="A264" t="str">
            <v>2011033WATER LEVY - DISTRIBUTION</v>
          </cell>
          <cell r="B264">
            <v>38270.050000000003</v>
          </cell>
        </row>
        <row r="265">
          <cell r="A265" t="str">
            <v>2011033WATER LEVY - TREATMENT</v>
          </cell>
          <cell r="B265">
            <v>13422.83</v>
          </cell>
        </row>
        <row r="266">
          <cell r="A266" t="str">
            <v>2011034SANITARY SEWER LEVY-COLLECTION</v>
          </cell>
          <cell r="B266">
            <v>65124.43</v>
          </cell>
        </row>
        <row r="267">
          <cell r="A267" t="str">
            <v>2011034SANITARY SEWER LEVY-TREATMENT</v>
          </cell>
          <cell r="B267">
            <v>107065.56</v>
          </cell>
        </row>
        <row r="268">
          <cell r="A268" t="str">
            <v>2011034WATER LEVY - DISTRIBUTION</v>
          </cell>
          <cell r="B268">
            <v>70326.31</v>
          </cell>
        </row>
        <row r="269">
          <cell r="A269" t="str">
            <v>2011034WATER LEVY - TREATMENT</v>
          </cell>
          <cell r="B269">
            <v>24666.23</v>
          </cell>
        </row>
        <row r="270">
          <cell r="A270" t="str">
            <v>2011035SANITARY SEWER LEVY-COLLECTION</v>
          </cell>
          <cell r="B270">
            <v>50218.96</v>
          </cell>
        </row>
        <row r="271">
          <cell r="A271" t="str">
            <v>2011035SANITARY SEWER LEVY-TREATMENT</v>
          </cell>
          <cell r="B271">
            <v>82560.73</v>
          </cell>
        </row>
        <row r="272">
          <cell r="A272" t="str">
            <v>2011035WATER LEVY - DISTRIBUTION</v>
          </cell>
          <cell r="B272">
            <v>54230.25</v>
          </cell>
        </row>
        <row r="273">
          <cell r="A273" t="str">
            <v>2011035WATER LEVY - TREATMENT</v>
          </cell>
          <cell r="B273">
            <v>19020.7</v>
          </cell>
        </row>
        <row r="274">
          <cell r="A274" t="str">
            <v>2011036SANITARY SEWER LEVY-COLLECTION</v>
          </cell>
          <cell r="B274">
            <v>113523.19</v>
          </cell>
        </row>
        <row r="275">
          <cell r="A275" t="str">
            <v>2011036SANITARY SEWER LEVY-TREATMENT</v>
          </cell>
          <cell r="B275">
            <v>186633.86</v>
          </cell>
        </row>
        <row r="276">
          <cell r="A276" t="str">
            <v>2011036WATER LEVY - DISTRIBUTION</v>
          </cell>
          <cell r="B276">
            <v>122590.97</v>
          </cell>
        </row>
        <row r="277">
          <cell r="A277" t="str">
            <v>2011036WATER LEVY - TREATMENT</v>
          </cell>
          <cell r="B277">
            <v>42997.52</v>
          </cell>
        </row>
        <row r="278">
          <cell r="A278" t="str">
            <v>2011038SANITARY SEWER LEVY-COLLECTION</v>
          </cell>
          <cell r="B278">
            <v>1088</v>
          </cell>
        </row>
        <row r="279">
          <cell r="A279" t="str">
            <v>2011038SANITARY SEWER LEVY-COLLECTION</v>
          </cell>
          <cell r="B279">
            <v>5170</v>
          </cell>
        </row>
        <row r="280">
          <cell r="A280" t="str">
            <v>2011038SANITARY SEWER LEVY-COLLECTION</v>
          </cell>
          <cell r="B280">
            <v>21028.16</v>
          </cell>
        </row>
        <row r="281">
          <cell r="A281" t="str">
            <v>2011038SANITARY SEWER LEVY-TREATMENT</v>
          </cell>
          <cell r="B281">
            <v>1789</v>
          </cell>
        </row>
        <row r="282">
          <cell r="A282" t="str">
            <v>2011038SANITARY SEWER LEVY-TREATMENT</v>
          </cell>
          <cell r="B282">
            <v>8500</v>
          </cell>
        </row>
        <row r="283">
          <cell r="A283" t="str">
            <v>2011038SANITARY SEWER LEVY-TREATMENT</v>
          </cell>
          <cell r="B283">
            <v>34569.870000000003</v>
          </cell>
        </row>
        <row r="284">
          <cell r="A284" t="str">
            <v>2011038WATER LEVY - DISTRIBUTION</v>
          </cell>
          <cell r="B284">
            <v>1175</v>
          </cell>
        </row>
        <row r="285">
          <cell r="A285" t="str">
            <v>2011038WATER LEVY - DISTRIBUTION</v>
          </cell>
          <cell r="B285">
            <v>5583</v>
          </cell>
        </row>
        <row r="286">
          <cell r="A286" t="str">
            <v>2011038WATER LEVY - DISTRIBUTION</v>
          </cell>
          <cell r="B286">
            <v>22707.68</v>
          </cell>
        </row>
        <row r="287">
          <cell r="A287" t="str">
            <v>2011038WATER LEVY - TREATMENT</v>
          </cell>
          <cell r="B287">
            <v>412</v>
          </cell>
        </row>
        <row r="288">
          <cell r="A288" t="str">
            <v>2011038WATER LEVY - TREATMENT</v>
          </cell>
          <cell r="B288">
            <v>1958</v>
          </cell>
        </row>
        <row r="289">
          <cell r="A289" t="str">
            <v>2011038WATER LEVY - TREATMENT</v>
          </cell>
          <cell r="B289">
            <v>7964.78</v>
          </cell>
        </row>
        <row r="290">
          <cell r="A290" t="str">
            <v>2011039SANITARY SEWER LEVY-COLLECTION</v>
          </cell>
          <cell r="B290">
            <v>85213.69</v>
          </cell>
        </row>
        <row r="291">
          <cell r="A291" t="str">
            <v>2011039SANITARY SEWER LEVY-TREATMENT</v>
          </cell>
          <cell r="B291">
            <v>140092.60999999999</v>
          </cell>
        </row>
        <row r="292">
          <cell r="A292" t="str">
            <v>2011039WATER LEVY - DISTRIBUTION</v>
          </cell>
          <cell r="B292">
            <v>92020.22</v>
          </cell>
        </row>
        <row r="293">
          <cell r="A293" t="str">
            <v>2011039WATER LEVY - TREATMENT</v>
          </cell>
          <cell r="B293">
            <v>32275.15</v>
          </cell>
        </row>
        <row r="294">
          <cell r="A294" t="str">
            <v>2011040SANITARY SEWER LEVY-COLLECTION</v>
          </cell>
          <cell r="B294">
            <v>105864.95</v>
          </cell>
        </row>
        <row r="295">
          <cell r="A295" t="str">
            <v>2011040SANITARY SEWER LEVY-TREATMENT</v>
          </cell>
          <cell r="B295">
            <v>174043.59</v>
          </cell>
        </row>
        <row r="296">
          <cell r="A296" t="str">
            <v>2011040WATER LEVY - DISTRIBUTION</v>
          </cell>
          <cell r="B296">
            <v>114321.02</v>
          </cell>
        </row>
        <row r="297">
          <cell r="A297" t="str">
            <v>2011040WATER LEVY - TREATMENT</v>
          </cell>
          <cell r="B297">
            <v>40096.92</v>
          </cell>
        </row>
        <row r="298">
          <cell r="A298" t="str">
            <v>2011041SANITARY SEWER LEVY-COLLECTION</v>
          </cell>
          <cell r="B298">
            <v>164773.87</v>
          </cell>
        </row>
        <row r="299">
          <cell r="A299" t="str">
            <v>2011041SANITARY SEWER LEVY-TREATMENT</v>
          </cell>
          <cell r="B299">
            <v>270890.76</v>
          </cell>
        </row>
        <row r="300">
          <cell r="A300" t="str">
            <v>2011041WATER LEVY - DISTRIBUTION</v>
          </cell>
          <cell r="B300">
            <v>177935.35</v>
          </cell>
        </row>
        <row r="301">
          <cell r="A301" t="str">
            <v>2011041WATER LEVY - TREATMENT</v>
          </cell>
          <cell r="B301">
            <v>62408.99</v>
          </cell>
        </row>
        <row r="302">
          <cell r="A302" t="str">
            <v>2011042SANITARY SEWER LEVY-COLLECTION</v>
          </cell>
          <cell r="B302">
            <v>190793.45</v>
          </cell>
        </row>
        <row r="303">
          <cell r="A303" t="str">
            <v>2011042SANITARY SEWER LEVY-TREATMENT</v>
          </cell>
          <cell r="B303">
            <v>313667.34000000003</v>
          </cell>
        </row>
        <row r="304">
          <cell r="A304" t="str">
            <v>2011042WATER LEVY - DISTRIBUTION</v>
          </cell>
          <cell r="B304">
            <v>206033.27</v>
          </cell>
        </row>
        <row r="305">
          <cell r="A305" t="str">
            <v>2011042WATER LEVY - TREATMENT</v>
          </cell>
          <cell r="B305">
            <v>72264.039999999994</v>
          </cell>
        </row>
        <row r="306">
          <cell r="A306" t="str">
            <v>2011043SANITARY SEWER LEVY-COLLECTION</v>
          </cell>
          <cell r="B306">
            <v>368479.65</v>
          </cell>
        </row>
        <row r="307">
          <cell r="A307" t="str">
            <v>2011043SANITARY SEWER LEVY-TREATMENT</v>
          </cell>
          <cell r="B307">
            <v>605844.25</v>
          </cell>
        </row>
        <row r="308">
          <cell r="A308" t="str">
            <v>2011043WATER LEVY - DISTRIBUTION</v>
          </cell>
          <cell r="B308">
            <v>397914.09</v>
          </cell>
        </row>
        <row r="309">
          <cell r="A309" t="str">
            <v>2011043WATER LEVY - TREATMENT</v>
          </cell>
          <cell r="B309">
            <v>139571.96</v>
          </cell>
        </row>
        <row r="310">
          <cell r="A310" t="str">
            <v>2011045SANITARY SEWER LEVY-COLLECTION</v>
          </cell>
          <cell r="B310">
            <v>138930.54999999999</v>
          </cell>
        </row>
        <row r="311">
          <cell r="A311" t="str">
            <v>2011045SANITARY SEWER LEVY-TREATMENT</v>
          </cell>
          <cell r="B311">
            <v>228425.84</v>
          </cell>
        </row>
        <row r="312">
          <cell r="A312" t="str">
            <v>2011045WATER LEVY - DISTRIBUTION</v>
          </cell>
          <cell r="B312">
            <v>150028.43</v>
          </cell>
        </row>
        <row r="313">
          <cell r="A313" t="str">
            <v>2011045WATER LEVY - TREATMENT</v>
          </cell>
          <cell r="B313">
            <v>52623.83</v>
          </cell>
        </row>
        <row r="314">
          <cell r="A314" t="str">
            <v>2011046SANITARY SEWER LEVY-COLLECTION</v>
          </cell>
          <cell r="B314">
            <v>200478.03</v>
          </cell>
        </row>
        <row r="315">
          <cell r="A315" t="str">
            <v>2011046SANITARY SEWER LEVY-TREATMENT</v>
          </cell>
          <cell r="B315">
            <v>329620.53000000003</v>
          </cell>
        </row>
        <row r="316">
          <cell r="A316" t="str">
            <v>2011046WATER LEVY - DISTRIBUTION</v>
          </cell>
          <cell r="B316">
            <v>216492.37</v>
          </cell>
        </row>
        <row r="317">
          <cell r="A317" t="str">
            <v>2011046WATER LEVY - TREATMENT</v>
          </cell>
          <cell r="B317">
            <v>75936.649999999994</v>
          </cell>
        </row>
        <row r="318">
          <cell r="A318" t="str">
            <v>2011047SANITARY SEWER LEVY-COLLECTION</v>
          </cell>
          <cell r="B318">
            <v>35596.550000000003</v>
          </cell>
        </row>
        <row r="319">
          <cell r="A319" t="str">
            <v>2011047SANITARY SEWER LEVY-TREATMENT</v>
          </cell>
          <cell r="B319">
            <v>58526.879999999997</v>
          </cell>
        </row>
        <row r="320">
          <cell r="A320" t="str">
            <v>2011047WATER LEVY - DISTRIBUTION</v>
          </cell>
          <cell r="B320">
            <v>38440.03</v>
          </cell>
        </row>
        <row r="321">
          <cell r="A321" t="str">
            <v>2011047WATER LEVY - TREATMENT</v>
          </cell>
          <cell r="B321">
            <v>13483.19</v>
          </cell>
        </row>
        <row r="322">
          <cell r="A322" t="str">
            <v>2011048SANITARY SEWER LEVY-COLLECTION</v>
          </cell>
          <cell r="B322">
            <v>140792.57999999999</v>
          </cell>
        </row>
        <row r="323">
          <cell r="A323" t="str">
            <v>2011048SANITARY SEWER LEVY-COLLECTION</v>
          </cell>
          <cell r="B323">
            <v>-140792.57999999999</v>
          </cell>
        </row>
        <row r="324">
          <cell r="A324" t="str">
            <v>2011048SANITARY SEWER LEVY-COLLECTION</v>
          </cell>
          <cell r="B324">
            <v>139316.37</v>
          </cell>
        </row>
        <row r="325">
          <cell r="A325" t="str">
            <v>2011048SANITARY SEWER LEVY-TREATMENT</v>
          </cell>
          <cell r="B325">
            <v>231487.33</v>
          </cell>
        </row>
        <row r="326">
          <cell r="A326" t="str">
            <v>2011048SANITARY SEWER LEVY-TREATMENT</v>
          </cell>
          <cell r="B326">
            <v>-231487.33</v>
          </cell>
        </row>
        <row r="327">
          <cell r="A327" t="str">
            <v>2011048SANITARY SEWER LEVY-TREATMENT</v>
          </cell>
          <cell r="B327">
            <v>229060.21</v>
          </cell>
        </row>
        <row r="328">
          <cell r="A328" t="str">
            <v>2011048WATER LEVY - DISTRIBUTION</v>
          </cell>
          <cell r="B328">
            <v>152039.20000000001</v>
          </cell>
        </row>
        <row r="329">
          <cell r="A329" t="str">
            <v>2011048WATER LEVY - DISTRIBUTION</v>
          </cell>
          <cell r="B329">
            <v>-152039.20000000001</v>
          </cell>
        </row>
        <row r="330">
          <cell r="A330" t="str">
            <v>2011048WATER LEVY - DISTRIBUTION</v>
          </cell>
          <cell r="B330">
            <v>150445.07999999999</v>
          </cell>
        </row>
        <row r="331">
          <cell r="A331" t="str">
            <v>2011048WATER LEVY - TREATMENT</v>
          </cell>
          <cell r="B331">
            <v>53329.120000000003</v>
          </cell>
        </row>
        <row r="332">
          <cell r="A332" t="str">
            <v>2011048WATER LEVY - TREATMENT</v>
          </cell>
          <cell r="B332">
            <v>-53329.120000000003</v>
          </cell>
        </row>
        <row r="333">
          <cell r="A333" t="str">
            <v>2011048WATER LEVY - TREATMENT</v>
          </cell>
          <cell r="B333">
            <v>52769.97</v>
          </cell>
        </row>
        <row r="334">
          <cell r="A334" t="str">
            <v>2011206SANITARY SEWER LEVY-COLLECTION</v>
          </cell>
          <cell r="B334">
            <v>33097.08</v>
          </cell>
        </row>
        <row r="335">
          <cell r="A335" t="str">
            <v>2011206SANITARY SEWER LEVY-TREATMENT</v>
          </cell>
          <cell r="B335">
            <v>54417.31</v>
          </cell>
        </row>
        <row r="336">
          <cell r="A336" t="str">
            <v>2011206WATER LEVY - DISTRIBUTION</v>
          </cell>
          <cell r="B336">
            <v>35740.9</v>
          </cell>
        </row>
        <row r="337">
          <cell r="A337" t="str">
            <v>2011206WATER LEVY - TREATMENT</v>
          </cell>
          <cell r="B337">
            <v>12536.44</v>
          </cell>
        </row>
        <row r="338">
          <cell r="A338" t="str">
            <v>2011207SANITARY SEWER LEVY-COLLECTION</v>
          </cell>
          <cell r="B338">
            <v>22914.65</v>
          </cell>
        </row>
        <row r="339">
          <cell r="A339" t="str">
            <v>2011207SANITARY SEWER LEVY-TREATMENT</v>
          </cell>
          <cell r="B339">
            <v>37675.65</v>
          </cell>
        </row>
        <row r="340">
          <cell r="A340" t="str">
            <v>2011207WATER LEVY - DISTRIBUTION</v>
          </cell>
          <cell r="B340">
            <v>24745.09</v>
          </cell>
        </row>
        <row r="341">
          <cell r="A341" t="str">
            <v>2011207WATER LEVY - TREATMENT</v>
          </cell>
          <cell r="B341">
            <v>8679.56</v>
          </cell>
        </row>
        <row r="342">
          <cell r="A342" t="str">
            <v>2011208SANITARY SEWER LEVY-COLLECTION</v>
          </cell>
          <cell r="B342">
            <v>66194.149999999994</v>
          </cell>
        </row>
        <row r="343">
          <cell r="A343" t="str">
            <v>2011208SANITARY SEWER LEVY-TREATMENT</v>
          </cell>
          <cell r="B343">
            <v>108834.63</v>
          </cell>
        </row>
        <row r="344">
          <cell r="A344" t="str">
            <v>2011208WATER LEVY - DISTRIBUTION</v>
          </cell>
          <cell r="B344">
            <v>71481.789999999994</v>
          </cell>
        </row>
        <row r="345">
          <cell r="A345" t="str">
            <v>2011208WATER LEVY - TREATMENT</v>
          </cell>
          <cell r="B345">
            <v>25072.880000000001</v>
          </cell>
        </row>
        <row r="346">
          <cell r="A346" t="str">
            <v>2011209SANITARY SEWER LEVY-COLLECTION</v>
          </cell>
          <cell r="B346">
            <v>130089.49</v>
          </cell>
        </row>
        <row r="347">
          <cell r="A347" t="str">
            <v>2011209SANITARY SEWER LEVY-TREATMENT</v>
          </cell>
          <cell r="B347">
            <v>213869.11</v>
          </cell>
        </row>
        <row r="348">
          <cell r="A348" t="str">
            <v>2011209WATER LEVY - DISTRIBUTION</v>
          </cell>
          <cell r="B348">
            <v>140480.51999999999</v>
          </cell>
        </row>
        <row r="349">
          <cell r="A349" t="str">
            <v>2011209WATER LEVY - TREATMENT</v>
          </cell>
          <cell r="B349">
            <v>49272.09</v>
          </cell>
        </row>
        <row r="350">
          <cell r="A350" t="str">
            <v>2012011SANITARY SEWER LEVY-COLLECTION</v>
          </cell>
          <cell r="B350">
            <v>175515.91</v>
          </cell>
        </row>
        <row r="351">
          <cell r="A351" t="str">
            <v>2012011SANITARY SEWER LEVY-TREATMENT</v>
          </cell>
          <cell r="B351">
            <v>288576.28999999998</v>
          </cell>
        </row>
        <row r="352">
          <cell r="A352" t="str">
            <v>2012011WATER LEVY - DISTRIBUTION</v>
          </cell>
          <cell r="B352">
            <v>189528.77</v>
          </cell>
        </row>
        <row r="353">
          <cell r="A353" t="str">
            <v>2012011WATER LEVY - TREATMENT</v>
          </cell>
          <cell r="B353">
            <v>66481.27</v>
          </cell>
        </row>
        <row r="354">
          <cell r="A354" t="str">
            <v>2012012SANITARY SEWER LEVY-COLLECTION</v>
          </cell>
          <cell r="B354">
            <v>3478</v>
          </cell>
        </row>
        <row r="355">
          <cell r="A355" t="str">
            <v>2012012SANITARY SEWER LEVY-TREATMENT</v>
          </cell>
          <cell r="B355">
            <v>5718</v>
          </cell>
        </row>
        <row r="356">
          <cell r="A356" t="str">
            <v>2012012WATER LEVY - DISTRIBUTION</v>
          </cell>
          <cell r="B356">
            <v>3756</v>
          </cell>
        </row>
        <row r="357">
          <cell r="A357" t="str">
            <v>2012012WATER LEVY - TREATMENT</v>
          </cell>
          <cell r="B357">
            <v>1317</v>
          </cell>
        </row>
        <row r="358">
          <cell r="A358" t="str">
            <v>2012015SANITARY SEWER LEVY-COLLECTION</v>
          </cell>
          <cell r="B358">
            <v>2825</v>
          </cell>
        </row>
        <row r="359">
          <cell r="A359" t="str">
            <v>2012015SANITARY SEWER LEVY-TREATMENT</v>
          </cell>
          <cell r="B359">
            <v>4644</v>
          </cell>
        </row>
        <row r="360">
          <cell r="A360" t="str">
            <v>2012015WATER LEVY - DISTRIBUTION</v>
          </cell>
          <cell r="B360">
            <v>3050</v>
          </cell>
        </row>
        <row r="361">
          <cell r="A361" t="str">
            <v>2012015WATER LEVY - TREATMENT</v>
          </cell>
          <cell r="B361">
            <v>1070</v>
          </cell>
        </row>
        <row r="362">
          <cell r="A362" t="str">
            <v>2012021SANITARY SEWER LEVY-COLLECTION</v>
          </cell>
          <cell r="B362">
            <v>33633.730000000003</v>
          </cell>
        </row>
        <row r="363">
          <cell r="A363" t="str">
            <v>2012021SANITARY SEWER LEVY-TREATMENT</v>
          </cell>
          <cell r="B363">
            <v>55299.24</v>
          </cell>
        </row>
        <row r="364">
          <cell r="A364" t="str">
            <v>2012021WATER LEVY - DISTRIBUTION</v>
          </cell>
          <cell r="B364">
            <v>36318.980000000003</v>
          </cell>
        </row>
        <row r="365">
          <cell r="A365" t="str">
            <v>2012021WATER LEVY - TREATMENT</v>
          </cell>
          <cell r="B365">
            <v>12739.66</v>
          </cell>
        </row>
        <row r="366">
          <cell r="A366" t="str">
            <v>2012202SANITARY SEWER LEVY-COLLECTION</v>
          </cell>
          <cell r="B366">
            <v>14558.14</v>
          </cell>
        </row>
        <row r="367">
          <cell r="A367" t="str">
            <v>2012202SANITARY SEWER LEVY-TREATMENT</v>
          </cell>
          <cell r="B367">
            <v>23935.91</v>
          </cell>
        </row>
        <row r="368">
          <cell r="A368" t="str">
            <v>2012202WATER LEVY - DISTRIBUTION</v>
          </cell>
          <cell r="B368">
            <v>15720.43</v>
          </cell>
        </row>
        <row r="369">
          <cell r="A369" t="str">
            <v>2012202WATER LEVY - TREATMENT</v>
          </cell>
          <cell r="B369">
            <v>5514.28</v>
          </cell>
        </row>
        <row r="370">
          <cell r="A370" t="str">
            <v>2012203SANITARY SEWER LEVY-COLLECTION</v>
          </cell>
          <cell r="B370">
            <v>35918.03</v>
          </cell>
        </row>
        <row r="371">
          <cell r="A371" t="str">
            <v>2012203SANITARY SEWER LEVY-TREATMENT</v>
          </cell>
          <cell r="B371">
            <v>59055</v>
          </cell>
        </row>
        <row r="372">
          <cell r="A372" t="str">
            <v>2012203WATER LEVY - DISTRIBUTION</v>
          </cell>
          <cell r="B372">
            <v>38785.660000000003</v>
          </cell>
        </row>
        <row r="373">
          <cell r="A373" t="str">
            <v>2012203WATER LEVY - TREATMENT</v>
          </cell>
          <cell r="B373">
            <v>13604.9</v>
          </cell>
        </row>
        <row r="374">
          <cell r="A374" t="str">
            <v>2012204SANITARY SEWER LEVY-COLLECTION</v>
          </cell>
          <cell r="B374">
            <v>6290.34</v>
          </cell>
        </row>
        <row r="375">
          <cell r="A375" t="str">
            <v>2012204SANITARY SEWER LEVY-TREATMENT</v>
          </cell>
          <cell r="B375">
            <v>10342.33</v>
          </cell>
        </row>
        <row r="376">
          <cell r="A376" t="str">
            <v>2012204WATER LEVY - DISTRIBUTION</v>
          </cell>
          <cell r="B376">
            <v>6792.55</v>
          </cell>
        </row>
        <row r="377">
          <cell r="A377" t="str">
            <v>2012204WATER LEVY - TREATMENT</v>
          </cell>
          <cell r="B377">
            <v>2382.63</v>
          </cell>
        </row>
        <row r="378">
          <cell r="A378" t="str">
            <v>2012205SANITARY SEWER LEVY-COLLECTION</v>
          </cell>
          <cell r="B378">
            <v>39702.46</v>
          </cell>
        </row>
        <row r="379">
          <cell r="A379" t="str">
            <v>2012205SANITARY SEWER LEVY-TREATMENT</v>
          </cell>
          <cell r="B379">
            <v>65277.21</v>
          </cell>
        </row>
        <row r="380">
          <cell r="A380" t="str">
            <v>2012205WATER LEVY - DISTRIBUTION</v>
          </cell>
          <cell r="B380">
            <v>42872.23</v>
          </cell>
        </row>
        <row r="381">
          <cell r="A381" t="str">
            <v>2012205WATER LEVY - TREATMENT</v>
          </cell>
          <cell r="B381">
            <v>15038.35</v>
          </cell>
        </row>
        <row r="382">
          <cell r="A382" t="str">
            <v>2012206SANITARY SEWER LEVY-COLLECTION</v>
          </cell>
          <cell r="B382">
            <v>34639.5</v>
          </cell>
        </row>
        <row r="383">
          <cell r="A383" t="str">
            <v>2012206SANITARY SEWER LEVY-TREATMENT</v>
          </cell>
          <cell r="B383">
            <v>56952.9</v>
          </cell>
        </row>
        <row r="384">
          <cell r="A384" t="str">
            <v>2012206WATER LEVY - DISTRIBUTION</v>
          </cell>
          <cell r="B384">
            <v>37405.06</v>
          </cell>
        </row>
        <row r="385">
          <cell r="A385" t="str">
            <v>2012206WATER LEVY - TREATMENT</v>
          </cell>
          <cell r="B385">
            <v>13120.62</v>
          </cell>
        </row>
        <row r="386">
          <cell r="A386" t="str">
            <v>2011005SANITARY SEWER LEVY-COLLECTION</v>
          </cell>
          <cell r="B386">
            <v>-25946.400000000001</v>
          </cell>
        </row>
        <row r="387">
          <cell r="A387" t="str">
            <v>2011005SANITARY SEWER LEVY-COLLECTION</v>
          </cell>
          <cell r="B387">
            <v>24126.21</v>
          </cell>
        </row>
        <row r="388">
          <cell r="A388" t="str">
            <v>2011005SANITARY SEWER LEVY-TREATMENT</v>
          </cell>
          <cell r="B388">
            <v>-42656.57</v>
          </cell>
        </row>
        <row r="389">
          <cell r="A389" t="str">
            <v>2011005SANITARY SEWER LEVY-TREATMENT</v>
          </cell>
          <cell r="B389">
            <v>39664.14</v>
          </cell>
        </row>
        <row r="390">
          <cell r="A390" t="str">
            <v>2011005WATER LEVY - DISTRIBUTION</v>
          </cell>
          <cell r="B390">
            <v>-28020.02</v>
          </cell>
        </row>
        <row r="391">
          <cell r="A391" t="str">
            <v>2011005WATER LEVY - DISTRIBUTION</v>
          </cell>
          <cell r="B391">
            <v>26054.43</v>
          </cell>
        </row>
        <row r="392">
          <cell r="A392" t="str">
            <v>2011005WATER LEVY - TREATMENT</v>
          </cell>
          <cell r="B392">
            <v>-9826.49</v>
          </cell>
        </row>
        <row r="393">
          <cell r="A393" t="str">
            <v>2011005WATER LEVY - TREATMENT</v>
          </cell>
          <cell r="B393">
            <v>9137.08</v>
          </cell>
        </row>
        <row r="394">
          <cell r="A394" t="str">
            <v>2011008SANITARY SEWER LEVY-COLLECTION</v>
          </cell>
          <cell r="B394">
            <v>35665.78</v>
          </cell>
        </row>
        <row r="395">
          <cell r="A395" t="str">
            <v>2011008SANITARY SEWER LEVY-TREATMENT</v>
          </cell>
          <cell r="B395">
            <v>58635.08</v>
          </cell>
        </row>
        <row r="396">
          <cell r="A396" t="str">
            <v>2011008WATER LEVY - DISTRIBUTION</v>
          </cell>
          <cell r="B396">
            <v>38514.620000000003</v>
          </cell>
        </row>
        <row r="397">
          <cell r="A397" t="str">
            <v>2011008WATER LEVY - TREATMENT</v>
          </cell>
          <cell r="B397">
            <v>13508.6</v>
          </cell>
        </row>
        <row r="398">
          <cell r="A398" t="str">
            <v>2011020SANITARY SEWER LEVY-COLLECTION</v>
          </cell>
          <cell r="B398">
            <v>203887.12</v>
          </cell>
        </row>
        <row r="399">
          <cell r="A399" t="str">
            <v>2011020SANITARY SEWER LEVY-TREATMENT</v>
          </cell>
          <cell r="B399">
            <v>335193.53000000003</v>
          </cell>
        </row>
        <row r="400">
          <cell r="A400" t="str">
            <v>2011020WATER LEVY - DISTRIBUTION</v>
          </cell>
          <cell r="B400">
            <v>220172.81</v>
          </cell>
        </row>
        <row r="401">
          <cell r="A401" t="str">
            <v>2011020WATER LEVY - TREATMENT</v>
          </cell>
          <cell r="B401">
            <v>77223.34</v>
          </cell>
        </row>
        <row r="402">
          <cell r="A402" t="str">
            <v>2011021SANITARY SEWER LEVY-COLLECTION</v>
          </cell>
          <cell r="B402">
            <v>-200572.51</v>
          </cell>
        </row>
        <row r="403">
          <cell r="A403" t="str">
            <v>2011021SANITARY SEWER LEVY-COLLECTION</v>
          </cell>
          <cell r="B403">
            <v>191454.75</v>
          </cell>
        </row>
        <row r="404">
          <cell r="A404" t="str">
            <v>2011021SANITARY SEWER LEVY-TREATMENT</v>
          </cell>
          <cell r="B404">
            <v>-329743.89</v>
          </cell>
        </row>
        <row r="405">
          <cell r="A405" t="str">
            <v>2011021SANITARY SEWER LEVY-TREATMENT</v>
          </cell>
          <cell r="B405">
            <v>314754.15999999997</v>
          </cell>
        </row>
        <row r="406">
          <cell r="A406" t="str">
            <v>2011021WATER LEVY - DISTRIBUTION</v>
          </cell>
          <cell r="B406">
            <v>-216592.48</v>
          </cell>
        </row>
        <row r="407">
          <cell r="A407" t="str">
            <v>2011021WATER LEVY - DISTRIBUTION</v>
          </cell>
          <cell r="B407">
            <v>206746.43</v>
          </cell>
        </row>
        <row r="408">
          <cell r="A408" t="str">
            <v>2011021WATER LEVY - TREATMENT</v>
          </cell>
          <cell r="B408">
            <v>-75967.41</v>
          </cell>
        </row>
        <row r="409">
          <cell r="A409" t="str">
            <v>2011021WATER LEVY - TREATMENT</v>
          </cell>
          <cell r="B409">
            <v>72514.009999999995</v>
          </cell>
        </row>
        <row r="410">
          <cell r="A410" t="str">
            <v>2011022SANITARY SEWER LEVY-COLLECTION</v>
          </cell>
          <cell r="B410">
            <v>2013.12</v>
          </cell>
        </row>
        <row r="411">
          <cell r="A411" t="str">
            <v>2011022SANITARY SEWER LEVY-TREATMENT</v>
          </cell>
          <cell r="B411">
            <v>3309.6</v>
          </cell>
        </row>
        <row r="412">
          <cell r="A412" t="str">
            <v>2011022WATER LEVY - DISTRIBUTION</v>
          </cell>
          <cell r="B412">
            <v>2173.92</v>
          </cell>
        </row>
        <row r="413">
          <cell r="A413" t="str">
            <v>2011022WATER LEVY - TREATMENT</v>
          </cell>
          <cell r="B413">
            <v>762.48</v>
          </cell>
        </row>
        <row r="414">
          <cell r="A414" t="str">
            <v>2011031SANITARY SEWER LEVY-COLLECTION</v>
          </cell>
          <cell r="B414">
            <v>107080.56</v>
          </cell>
        </row>
        <row r="415">
          <cell r="A415" t="str">
            <v>2011031SANITARY SEWER LEVY-TREATMENT</v>
          </cell>
          <cell r="B415">
            <v>176042.87</v>
          </cell>
        </row>
        <row r="416">
          <cell r="A416" t="str">
            <v>2011031WATER LEVY - DISTRIBUTION</v>
          </cell>
          <cell r="B416">
            <v>115634.08</v>
          </cell>
        </row>
        <row r="417">
          <cell r="A417" t="str">
            <v>2011031WATER LEVY - TREATMENT</v>
          </cell>
          <cell r="B417">
            <v>40557.379999999997</v>
          </cell>
        </row>
        <row r="418">
          <cell r="A418" t="str">
            <v>2011036SANITARY SEWER LEVY-COLLECTION</v>
          </cell>
          <cell r="B418">
            <v>-113523.19</v>
          </cell>
        </row>
        <row r="419">
          <cell r="A419" t="str">
            <v>2011036SANITARY SEWER LEVY-TREATMENT</v>
          </cell>
          <cell r="B419">
            <v>-186633.86</v>
          </cell>
        </row>
        <row r="420">
          <cell r="A420" t="str">
            <v>2011036WATER LEVY - DISTRIBUTION</v>
          </cell>
          <cell r="B420">
            <v>-122590.97</v>
          </cell>
        </row>
        <row r="421">
          <cell r="A421" t="str">
            <v>2011036WATER LEVY - TREATMENT</v>
          </cell>
          <cell r="B421">
            <v>-42997.52</v>
          </cell>
        </row>
        <row r="422">
          <cell r="A422" t="str">
            <v>2011044SANITARY SEWER LEVY-COLLECTION</v>
          </cell>
          <cell r="B422">
            <v>347980.6</v>
          </cell>
        </row>
        <row r="423">
          <cell r="A423" t="str">
            <v>2011044SANITARY SEWER LEVY-COLLECTION</v>
          </cell>
          <cell r="B423">
            <v>-347980.6</v>
          </cell>
        </row>
        <row r="424">
          <cell r="A424" t="str">
            <v>2011044SANITARY SEWER LEVY-COLLECTION</v>
          </cell>
          <cell r="B424">
            <v>347980.6</v>
          </cell>
        </row>
        <row r="425">
          <cell r="A425" t="str">
            <v>2011044SANITARY SEWER LEVY-TREATMENT</v>
          </cell>
          <cell r="B425">
            <v>572140.26</v>
          </cell>
        </row>
        <row r="426">
          <cell r="A426" t="str">
            <v>2011044SANITARY SEWER LEVY-TREATMENT</v>
          </cell>
          <cell r="B426">
            <v>-572140.26</v>
          </cell>
        </row>
        <row r="427">
          <cell r="A427" t="str">
            <v>2011044SANITARY SEWER LEVY-TREATMENT</v>
          </cell>
          <cell r="B427">
            <v>572140.26</v>
          </cell>
        </row>
        <row r="428">
          <cell r="A428" t="str">
            <v>2011044WATER LEVY - DISTRIBUTION</v>
          </cell>
          <cell r="B428">
            <v>375777.56</v>
          </cell>
        </row>
        <row r="429">
          <cell r="A429" t="str">
            <v>2011044WATER LEVY - DISTRIBUTION</v>
          </cell>
          <cell r="B429">
            <v>-375777.56</v>
          </cell>
        </row>
        <row r="430">
          <cell r="A430" t="str">
            <v>2011044WATER LEVY - DISTRIBUTION</v>
          </cell>
          <cell r="B430">
            <v>375777.56</v>
          </cell>
        </row>
        <row r="431">
          <cell r="A431" t="str">
            <v>2011044WATER LEVY - TREATMENT</v>
          </cell>
          <cell r="B431">
            <v>131807.38</v>
          </cell>
        </row>
        <row r="432">
          <cell r="A432" t="str">
            <v>2011044WATER LEVY - TREATMENT</v>
          </cell>
          <cell r="B432">
            <v>-131807.38</v>
          </cell>
        </row>
        <row r="433">
          <cell r="A433" t="str">
            <v>2011044WATER LEVY - TREATMENT</v>
          </cell>
          <cell r="B433">
            <v>131807.38</v>
          </cell>
        </row>
        <row r="434">
          <cell r="A434" t="str">
            <v>2011209SANITARY SEWER LEVY-COLLECTION</v>
          </cell>
          <cell r="B434">
            <v>-130089.49</v>
          </cell>
        </row>
        <row r="435">
          <cell r="A435" t="str">
            <v>2011209SANITARY SEWER LEVY-TREATMENT</v>
          </cell>
          <cell r="B435">
            <v>-213869.11</v>
          </cell>
        </row>
        <row r="436">
          <cell r="A436" t="str">
            <v>2011209WATER LEVY - DISTRIBUTION</v>
          </cell>
          <cell r="B436">
            <v>-140480.51999999999</v>
          </cell>
        </row>
        <row r="437">
          <cell r="A437" t="str">
            <v>2011209WATER LEVY - TREATMENT</v>
          </cell>
          <cell r="B437">
            <v>-49272.09</v>
          </cell>
        </row>
        <row r="438">
          <cell r="A438" t="str">
            <v>2012001SANITARY SEWER LEVY-COLLECTION</v>
          </cell>
          <cell r="B438">
            <v>41611.730000000003</v>
          </cell>
        </row>
        <row r="439">
          <cell r="A439" t="str">
            <v>2012001SANITARY SEWER LEVY-TREATMENT</v>
          </cell>
          <cell r="B439">
            <v>68416.350000000006</v>
          </cell>
        </row>
        <row r="440">
          <cell r="A440" t="str">
            <v>2012001WATER LEVY - DISTRIBUTION</v>
          </cell>
          <cell r="B440">
            <v>44933.93</v>
          </cell>
        </row>
        <row r="441">
          <cell r="A441" t="str">
            <v>2012001WATER LEVY - TREATMENT</v>
          </cell>
          <cell r="B441">
            <v>15761.54</v>
          </cell>
        </row>
        <row r="442">
          <cell r="A442" t="str">
            <v>2012002SANITARY SEWER LEVY-COLLECTION</v>
          </cell>
          <cell r="B442">
            <v>21376.94</v>
          </cell>
        </row>
        <row r="443">
          <cell r="A443" t="str">
            <v>2012002SANITARY SEWER LEVY-TREATMENT</v>
          </cell>
          <cell r="B443">
            <v>35147.11</v>
          </cell>
        </row>
        <row r="444">
          <cell r="A444" t="str">
            <v>2012002WATER LEVY - DISTRIBUTION</v>
          </cell>
          <cell r="B444">
            <v>23083.63</v>
          </cell>
        </row>
        <row r="445">
          <cell r="A445" t="str">
            <v>2012002WATER LEVY - TREATMENT</v>
          </cell>
          <cell r="B445">
            <v>8097.08</v>
          </cell>
        </row>
        <row r="446">
          <cell r="A446" t="str">
            <v>2012003SANITARY SEWER LEVY-COLLECTION</v>
          </cell>
          <cell r="B446">
            <v>67922</v>
          </cell>
        </row>
        <row r="447">
          <cell r="A447" t="str">
            <v>2012003SANITARY SEWER LEVY-COLLECTION</v>
          </cell>
          <cell r="B447">
            <v>29109.52</v>
          </cell>
        </row>
        <row r="448">
          <cell r="A448" t="str">
            <v>2012003SANITARY SEWER LEVY-TREATMENT</v>
          </cell>
          <cell r="B448">
            <v>111675</v>
          </cell>
        </row>
        <row r="449">
          <cell r="A449" t="str">
            <v>2012003SANITARY SEWER LEVY-TREATMENT</v>
          </cell>
          <cell r="B449">
            <v>47860.38</v>
          </cell>
        </row>
        <row r="450">
          <cell r="A450" t="str">
            <v>2012003WATER LEVY - DISTRIBUTION</v>
          </cell>
          <cell r="B450">
            <v>73345</v>
          </cell>
        </row>
        <row r="451">
          <cell r="A451" t="str">
            <v>2012003WATER LEVY - DISTRIBUTION</v>
          </cell>
          <cell r="B451">
            <v>31433.34</v>
          </cell>
        </row>
        <row r="452">
          <cell r="A452" t="str">
            <v>2012003WATER LEVY - TREATMENT</v>
          </cell>
          <cell r="B452">
            <v>25727</v>
          </cell>
        </row>
        <row r="453">
          <cell r="A453" t="str">
            <v>2012003WATER LEVY - TREATMENT</v>
          </cell>
          <cell r="B453">
            <v>11026.24</v>
          </cell>
        </row>
        <row r="454">
          <cell r="A454" t="str">
            <v>2012004SANITARY SEWER LEVY-COLLECTION</v>
          </cell>
          <cell r="B454">
            <v>28911.71</v>
          </cell>
        </row>
        <row r="455">
          <cell r="A455" t="str">
            <v>2012004SANITARY SEWER LEVY-TREATMENT</v>
          </cell>
          <cell r="B455">
            <v>47535.49</v>
          </cell>
        </row>
        <row r="456">
          <cell r="A456" t="str">
            <v>2012004WATER LEVY - DISTRIBUTION</v>
          </cell>
          <cell r="B456">
            <v>31219.97</v>
          </cell>
        </row>
        <row r="457">
          <cell r="A457" t="str">
            <v>2012004WATER LEVY - TREATMENT</v>
          </cell>
          <cell r="B457">
            <v>10951.07</v>
          </cell>
        </row>
        <row r="458">
          <cell r="A458" t="str">
            <v>2012005SANITARY SEWER LEVY-COLLECTION</v>
          </cell>
          <cell r="B458">
            <v>37417</v>
          </cell>
        </row>
        <row r="459">
          <cell r="A459" t="str">
            <v>2012005SANITARY SEWER LEVY-COLLECTION</v>
          </cell>
          <cell r="B459">
            <v>17818</v>
          </cell>
        </row>
        <row r="460">
          <cell r="A460" t="str">
            <v>2012005SANITARY SEWER LEVY-COLLECTION</v>
          </cell>
          <cell r="B460">
            <v>122940.24</v>
          </cell>
        </row>
        <row r="461">
          <cell r="A461" t="str">
            <v>2012005SANITARY SEWER LEVY-TREATMENT</v>
          </cell>
          <cell r="B461">
            <v>61519</v>
          </cell>
        </row>
        <row r="462">
          <cell r="A462" t="str">
            <v>2012005SANITARY SEWER LEVY-TREATMENT</v>
          </cell>
          <cell r="B462">
            <v>29295</v>
          </cell>
        </row>
        <row r="463">
          <cell r="A463" t="str">
            <v>2012005SANITARY SEWER LEVY-TREATMENT</v>
          </cell>
          <cell r="B463">
            <v>202134.66</v>
          </cell>
        </row>
        <row r="464">
          <cell r="A464" t="str">
            <v>2012005WATER LEVY - DISTRIBUTION</v>
          </cell>
          <cell r="B464">
            <v>40404</v>
          </cell>
        </row>
        <row r="465">
          <cell r="A465" t="str">
            <v>2012005WATER LEVY - DISTRIBUTION</v>
          </cell>
          <cell r="B465">
            <v>19240</v>
          </cell>
        </row>
        <row r="466">
          <cell r="A466" t="str">
            <v>2012005WATER LEVY - DISTRIBUTION</v>
          </cell>
          <cell r="B466">
            <v>132756.42000000001</v>
          </cell>
        </row>
        <row r="467">
          <cell r="A467" t="str">
            <v>2012005WATER LEVY - TREATMENT</v>
          </cell>
          <cell r="B467">
            <v>14173</v>
          </cell>
        </row>
        <row r="468">
          <cell r="A468" t="str">
            <v>2012005WATER LEVY - TREATMENT</v>
          </cell>
          <cell r="B468">
            <v>6749</v>
          </cell>
        </row>
        <row r="469">
          <cell r="A469" t="str">
            <v>2012005WATER LEVY - TREATMENT</v>
          </cell>
          <cell r="B469">
            <v>46566.559999999998</v>
          </cell>
        </row>
        <row r="470">
          <cell r="A470" t="str">
            <v>2012006SANITARY SEWER LEVY-COLLECTION</v>
          </cell>
          <cell r="B470">
            <v>12086.33</v>
          </cell>
        </row>
        <row r="471">
          <cell r="A471" t="str">
            <v>2012006SANITARY SEWER LEVY-TREATMENT</v>
          </cell>
          <cell r="B471">
            <v>19871.849999999999</v>
          </cell>
        </row>
        <row r="472">
          <cell r="A472" t="str">
            <v>2012006WATER LEVY - DISTRIBUTION</v>
          </cell>
          <cell r="B472">
            <v>13051.27</v>
          </cell>
        </row>
        <row r="473">
          <cell r="A473" t="str">
            <v>2012006WATER LEVY - TREATMENT</v>
          </cell>
          <cell r="B473">
            <v>4578.0200000000004</v>
          </cell>
        </row>
        <row r="474">
          <cell r="A474" t="str">
            <v>2012007SANITARY SEWER LEVY-COLLECTION</v>
          </cell>
          <cell r="B474">
            <v>822</v>
          </cell>
        </row>
        <row r="475">
          <cell r="A475" t="str">
            <v>2012007SANITARY SEWER LEVY-COLLECTION</v>
          </cell>
          <cell r="B475">
            <v>822</v>
          </cell>
        </row>
        <row r="476">
          <cell r="A476" t="str">
            <v>2012007SANITARY SEWER LEVY-COLLECTION</v>
          </cell>
          <cell r="B476">
            <v>2466</v>
          </cell>
        </row>
        <row r="477">
          <cell r="A477" t="str">
            <v>2012007SANITARY SEWER LEVY-COLLECTION</v>
          </cell>
          <cell r="B477">
            <v>23284.53</v>
          </cell>
        </row>
        <row r="478">
          <cell r="A478" t="str">
            <v>2012007SANITARY SEWER LEVY-TREATMENT</v>
          </cell>
          <cell r="B478">
            <v>1351</v>
          </cell>
        </row>
        <row r="479">
          <cell r="A479" t="str">
            <v>2012007SANITARY SEWER LEVY-TREATMENT</v>
          </cell>
          <cell r="B479">
            <v>1351</v>
          </cell>
        </row>
        <row r="480">
          <cell r="A480" t="str">
            <v>2012007SANITARY SEWER LEVY-TREATMENT</v>
          </cell>
          <cell r="B480">
            <v>4054</v>
          </cell>
        </row>
        <row r="481">
          <cell r="A481" t="str">
            <v>2012007SANITARY SEWER LEVY-TREATMENT</v>
          </cell>
          <cell r="B481">
            <v>38285</v>
          </cell>
        </row>
        <row r="482">
          <cell r="A482" t="str">
            <v>2012007WATER LEVY - DISTRIBUTION</v>
          </cell>
          <cell r="B482">
            <v>887</v>
          </cell>
        </row>
        <row r="483">
          <cell r="A483" t="str">
            <v>2012007WATER LEVY - DISTRIBUTION</v>
          </cell>
          <cell r="B483">
            <v>887</v>
          </cell>
        </row>
        <row r="484">
          <cell r="A484" t="str">
            <v>2012007WATER LEVY - DISTRIBUTION</v>
          </cell>
          <cell r="B484">
            <v>2662</v>
          </cell>
        </row>
        <row r="485">
          <cell r="A485" t="str">
            <v>2012007WATER LEVY - DISTRIBUTION</v>
          </cell>
          <cell r="B485">
            <v>25145.66</v>
          </cell>
        </row>
        <row r="486">
          <cell r="A486" t="str">
            <v>2012007WATER LEVY - TREATMENT</v>
          </cell>
          <cell r="B486">
            <v>311</v>
          </cell>
        </row>
        <row r="487">
          <cell r="A487" t="str">
            <v>2012007WATER LEVY - TREATMENT</v>
          </cell>
          <cell r="B487">
            <v>311</v>
          </cell>
        </row>
        <row r="488">
          <cell r="A488" t="str">
            <v>2012007WATER LEVY - TREATMENT</v>
          </cell>
          <cell r="B488">
            <v>934</v>
          </cell>
        </row>
        <row r="489">
          <cell r="A489" t="str">
            <v>2012007WATER LEVY - TREATMENT</v>
          </cell>
          <cell r="B489">
            <v>8820.4</v>
          </cell>
        </row>
        <row r="490">
          <cell r="A490" t="str">
            <v>2012008SANITARY SEWER LEVY-COLLECTION</v>
          </cell>
          <cell r="B490">
            <v>9920</v>
          </cell>
        </row>
        <row r="491">
          <cell r="A491" t="str">
            <v>2012008SANITARY SEWER LEVY-COLLECTION</v>
          </cell>
          <cell r="B491">
            <v>8115.73</v>
          </cell>
        </row>
        <row r="492">
          <cell r="A492" t="str">
            <v>2012008SANITARY SEWER LEVY-TREATMENT</v>
          </cell>
          <cell r="B492">
            <v>16309</v>
          </cell>
        </row>
        <row r="493">
          <cell r="A493" t="str">
            <v>2012008SANITARY SEWER LEVY-TREATMENT</v>
          </cell>
          <cell r="B493">
            <v>13344.62</v>
          </cell>
        </row>
        <row r="494">
          <cell r="A494" t="str">
            <v>2012008WATER LEVY - DISTRIBUTION</v>
          </cell>
          <cell r="B494">
            <v>10712</v>
          </cell>
        </row>
        <row r="495">
          <cell r="A495" t="str">
            <v>2012008WATER LEVY - DISTRIBUTION</v>
          </cell>
          <cell r="B495">
            <v>8763.66</v>
          </cell>
        </row>
        <row r="496">
          <cell r="A496" t="str">
            <v>2012008WATER LEVY - TREATMENT</v>
          </cell>
          <cell r="B496">
            <v>3757</v>
          </cell>
        </row>
        <row r="497">
          <cell r="A497" t="str">
            <v>2012008WATER LEVY - TREATMENT</v>
          </cell>
          <cell r="B497">
            <v>3074.51</v>
          </cell>
        </row>
        <row r="498">
          <cell r="A498" t="str">
            <v>2012010SANITARY SEWER LEVY-COLLECTION</v>
          </cell>
          <cell r="B498">
            <v>26547</v>
          </cell>
        </row>
        <row r="499">
          <cell r="A499" t="str">
            <v>2012010SANITARY SEWER LEVY-COLLECTION</v>
          </cell>
          <cell r="B499">
            <v>41521.67</v>
          </cell>
        </row>
        <row r="500">
          <cell r="A500" t="str">
            <v>2012010SANITARY SEWER LEVY-TREATMENT</v>
          </cell>
          <cell r="B500">
            <v>43647</v>
          </cell>
        </row>
        <row r="501">
          <cell r="A501" t="str">
            <v>2012010SANITARY SEWER LEVY-TREATMENT</v>
          </cell>
          <cell r="B501">
            <v>68268.81</v>
          </cell>
        </row>
        <row r="502">
          <cell r="A502" t="str">
            <v>2012010WATER LEVY - DISTRIBUTION</v>
          </cell>
          <cell r="B502">
            <v>28666</v>
          </cell>
        </row>
        <row r="503">
          <cell r="A503" t="str">
            <v>2012010WATER LEVY - DISTRIBUTION</v>
          </cell>
          <cell r="B503">
            <v>44837.15</v>
          </cell>
        </row>
        <row r="504">
          <cell r="A504" t="str">
            <v>2012010WATER LEVY - TREATMENT</v>
          </cell>
          <cell r="B504">
            <v>10055</v>
          </cell>
        </row>
        <row r="505">
          <cell r="A505" t="str">
            <v>2012010WATER LEVY - TREATMENT</v>
          </cell>
          <cell r="B505">
            <v>15727.8</v>
          </cell>
        </row>
        <row r="506">
          <cell r="A506" t="str">
            <v>2012012SANITARY SEWER LEVY-COLLECTION</v>
          </cell>
          <cell r="B506">
            <v>3478</v>
          </cell>
        </row>
        <row r="507">
          <cell r="A507" t="str">
            <v>2012012SANITARY SEWER LEVY-COLLECTION</v>
          </cell>
          <cell r="B507">
            <v>3478</v>
          </cell>
        </row>
        <row r="508">
          <cell r="A508" t="str">
            <v>2012012SANITARY SEWER LEVY-COLLECTION</v>
          </cell>
          <cell r="B508">
            <v>24346</v>
          </cell>
        </row>
        <row r="509">
          <cell r="A509" t="str">
            <v>2012012SANITARY SEWER LEVY-COLLECTION</v>
          </cell>
          <cell r="B509">
            <v>5217</v>
          </cell>
        </row>
        <row r="510">
          <cell r="A510" t="str">
            <v>2012012SANITARY SEWER LEVY-COLLECTION</v>
          </cell>
          <cell r="B510">
            <v>6956</v>
          </cell>
        </row>
        <row r="511">
          <cell r="A511" t="str">
            <v>2012012SANITARY SEWER LEVY-COLLECTION</v>
          </cell>
          <cell r="B511">
            <v>5217</v>
          </cell>
        </row>
        <row r="512">
          <cell r="A512" t="str">
            <v>2012012SANITARY SEWER LEVY-COLLECTION</v>
          </cell>
          <cell r="B512">
            <v>8695</v>
          </cell>
        </row>
        <row r="513">
          <cell r="A513" t="str">
            <v>2012012SANITARY SEWER LEVY-COLLECTION</v>
          </cell>
          <cell r="B513">
            <v>12173</v>
          </cell>
        </row>
        <row r="514">
          <cell r="A514" t="str">
            <v>2012012SANITARY SEWER LEVY-COLLECTION</v>
          </cell>
          <cell r="B514">
            <v>100858.45</v>
          </cell>
        </row>
        <row r="515">
          <cell r="A515" t="str">
            <v>2012012SANITARY SEWER LEVY-TREATMENT</v>
          </cell>
          <cell r="B515">
            <v>5718</v>
          </cell>
        </row>
        <row r="516">
          <cell r="A516" t="str">
            <v>2012012SANITARY SEWER LEVY-TREATMENT</v>
          </cell>
          <cell r="B516">
            <v>5718</v>
          </cell>
        </row>
        <row r="517">
          <cell r="A517" t="str">
            <v>2012012SANITARY SEWER LEVY-TREATMENT</v>
          </cell>
          <cell r="B517">
            <v>40028</v>
          </cell>
        </row>
        <row r="518">
          <cell r="A518" t="str">
            <v>2012012SANITARY SEWER LEVY-TREATMENT</v>
          </cell>
          <cell r="B518">
            <v>8577</v>
          </cell>
        </row>
        <row r="519">
          <cell r="A519" t="str">
            <v>2012012SANITARY SEWER LEVY-TREATMENT</v>
          </cell>
          <cell r="B519">
            <v>11437</v>
          </cell>
        </row>
        <row r="520">
          <cell r="A520" t="str">
            <v>2012012SANITARY SEWER LEVY-TREATMENT</v>
          </cell>
          <cell r="B520">
            <v>8577</v>
          </cell>
        </row>
        <row r="521">
          <cell r="A521" t="str">
            <v>2012012SANITARY SEWER LEVY-TREATMENT</v>
          </cell>
          <cell r="B521">
            <v>14296</v>
          </cell>
        </row>
        <row r="522">
          <cell r="A522" t="str">
            <v>2012012SANITARY SEWER LEVY-TREATMENT</v>
          </cell>
          <cell r="B522">
            <v>20014</v>
          </cell>
        </row>
        <row r="523">
          <cell r="A523" t="str">
            <v>2012012SANITARY SEWER LEVY-TREATMENT</v>
          </cell>
          <cell r="B523">
            <v>165830.63</v>
          </cell>
        </row>
        <row r="524">
          <cell r="A524" t="str">
            <v>2012012WATER LEVY - DISTRIBUTION</v>
          </cell>
          <cell r="B524">
            <v>3756</v>
          </cell>
        </row>
        <row r="525">
          <cell r="A525" t="str">
            <v>2012012WATER LEVY - DISTRIBUTION</v>
          </cell>
          <cell r="B525">
            <v>3756</v>
          </cell>
        </row>
        <row r="526">
          <cell r="A526" t="str">
            <v>2012012WATER LEVY - DISTRIBUTION</v>
          </cell>
          <cell r="B526">
            <v>26289</v>
          </cell>
        </row>
        <row r="527">
          <cell r="A527" t="str">
            <v>2012012WATER LEVY - DISTRIBUTION</v>
          </cell>
          <cell r="B527">
            <v>5633</v>
          </cell>
        </row>
        <row r="528">
          <cell r="A528" t="str">
            <v>2012012WATER LEVY - DISTRIBUTION</v>
          </cell>
          <cell r="B528">
            <v>7511</v>
          </cell>
        </row>
        <row r="529">
          <cell r="A529" t="str">
            <v>2012012WATER LEVY - DISTRIBUTION</v>
          </cell>
          <cell r="B529">
            <v>5633</v>
          </cell>
        </row>
        <row r="530">
          <cell r="A530" t="str">
            <v>2012012WATER LEVY - DISTRIBUTION</v>
          </cell>
          <cell r="B530">
            <v>9389</v>
          </cell>
        </row>
        <row r="531">
          <cell r="A531" t="str">
            <v>2012012WATER LEVY - DISTRIBUTION</v>
          </cell>
          <cell r="B531">
            <v>13145</v>
          </cell>
        </row>
        <row r="532">
          <cell r="A532" t="str">
            <v>2012012WATER LEVY - DISTRIBUTION</v>
          </cell>
          <cell r="B532">
            <v>108912.01</v>
          </cell>
        </row>
        <row r="533">
          <cell r="A533" t="str">
            <v>2012012WATER LEVY - TREATMENT</v>
          </cell>
          <cell r="B533">
            <v>1317</v>
          </cell>
        </row>
        <row r="534">
          <cell r="A534" t="str">
            <v>2012012WATER LEVY - TREATMENT</v>
          </cell>
          <cell r="B534">
            <v>1317</v>
          </cell>
        </row>
        <row r="535">
          <cell r="A535" t="str">
            <v>2012012WATER LEVY - TREATMENT</v>
          </cell>
          <cell r="B535">
            <v>9222</v>
          </cell>
        </row>
        <row r="536">
          <cell r="A536" t="str">
            <v>2012012WATER LEVY - TREATMENT</v>
          </cell>
          <cell r="B536">
            <v>1976</v>
          </cell>
        </row>
        <row r="537">
          <cell r="A537" t="str">
            <v>2012012WATER LEVY - TREATMENT</v>
          </cell>
          <cell r="B537">
            <v>2635</v>
          </cell>
        </row>
        <row r="538">
          <cell r="A538" t="str">
            <v>2012012WATER LEVY - TREATMENT</v>
          </cell>
          <cell r="B538">
            <v>1976</v>
          </cell>
        </row>
        <row r="539">
          <cell r="A539" t="str">
            <v>2012012WATER LEVY - TREATMENT</v>
          </cell>
          <cell r="B539">
            <v>3293</v>
          </cell>
        </row>
        <row r="540">
          <cell r="A540" t="str">
            <v>2012012WATER LEVY - TREATMENT</v>
          </cell>
          <cell r="B540">
            <v>4611</v>
          </cell>
        </row>
        <row r="541">
          <cell r="A541" t="str">
            <v>2012012WATER LEVY - TREATMENT</v>
          </cell>
          <cell r="B541">
            <v>38203.86</v>
          </cell>
        </row>
        <row r="542">
          <cell r="A542" t="str">
            <v>2012015SANITARY SEWER LEVY-COLLECTION</v>
          </cell>
          <cell r="B542">
            <v>45195</v>
          </cell>
        </row>
        <row r="543">
          <cell r="A543" t="str">
            <v>2012015SANITARY SEWER LEVY-COLLECTION</v>
          </cell>
          <cell r="B543">
            <v>8474</v>
          </cell>
        </row>
        <row r="544">
          <cell r="A544" t="str">
            <v>2012015SANITARY SEWER LEVY-COLLECTION</v>
          </cell>
          <cell r="B544">
            <v>33896</v>
          </cell>
        </row>
        <row r="545">
          <cell r="A545" t="str">
            <v>2012015SANITARY SEWER LEVY-COLLECTION</v>
          </cell>
          <cell r="B545">
            <v>33896</v>
          </cell>
        </row>
        <row r="546">
          <cell r="A546" t="str">
            <v>2012015SANITARY SEWER LEVY-COLLECTION</v>
          </cell>
          <cell r="B546">
            <v>8474</v>
          </cell>
        </row>
        <row r="547">
          <cell r="A547" t="str">
            <v>2012015SANITARY SEWER LEVY-COLLECTION</v>
          </cell>
          <cell r="B547">
            <v>25422</v>
          </cell>
        </row>
        <row r="548">
          <cell r="A548" t="str">
            <v>2012015SANITARY SEWER LEVY-COLLECTION</v>
          </cell>
          <cell r="B548">
            <v>19773</v>
          </cell>
        </row>
        <row r="549">
          <cell r="A549" t="str">
            <v>2012015SANITARY SEWER LEVY-COLLECTION</v>
          </cell>
          <cell r="B549">
            <v>33896</v>
          </cell>
        </row>
        <row r="550">
          <cell r="A550" t="str">
            <v>2012015SANITARY SEWER LEVY-COLLECTION</v>
          </cell>
          <cell r="B550">
            <v>70617.789999999994</v>
          </cell>
        </row>
        <row r="551">
          <cell r="A551" t="str">
            <v>2012015SANITARY SEWER LEVY-TREATMENT</v>
          </cell>
          <cell r="B551">
            <v>74308</v>
          </cell>
        </row>
        <row r="552">
          <cell r="A552" t="str">
            <v>2012015SANITARY SEWER LEVY-TREATMENT</v>
          </cell>
          <cell r="B552">
            <v>13933</v>
          </cell>
        </row>
        <row r="553">
          <cell r="A553" t="str">
            <v>2012015SANITARY SEWER LEVY-TREATMENT</v>
          </cell>
          <cell r="B553">
            <v>55731</v>
          </cell>
        </row>
        <row r="554">
          <cell r="A554" t="str">
            <v>2012015SANITARY SEWER LEVY-TREATMENT</v>
          </cell>
          <cell r="B554">
            <v>55731</v>
          </cell>
        </row>
        <row r="555">
          <cell r="A555" t="str">
            <v>2012015SANITARY SEWER LEVY-TREATMENT</v>
          </cell>
          <cell r="B555">
            <v>13933</v>
          </cell>
        </row>
        <row r="556">
          <cell r="A556" t="str">
            <v>2012015SANITARY SEWER LEVY-TREATMENT</v>
          </cell>
          <cell r="B556">
            <v>41798</v>
          </cell>
        </row>
        <row r="557">
          <cell r="A557" t="str">
            <v>2012015SANITARY SEWER LEVY-TREATMENT</v>
          </cell>
          <cell r="B557">
            <v>32510</v>
          </cell>
        </row>
        <row r="558">
          <cell r="A558" t="str">
            <v>2012015SANITARY SEWER LEVY-TREATMENT</v>
          </cell>
          <cell r="B558">
            <v>55731</v>
          </cell>
        </row>
        <row r="559">
          <cell r="A559" t="str">
            <v>2012015SANITARY SEWER LEVY-TREATMENT</v>
          </cell>
          <cell r="B559">
            <v>116104.96000000001</v>
          </cell>
        </row>
        <row r="560">
          <cell r="A560" t="str">
            <v>2012015WATER LEVY - DISTRIBUTION</v>
          </cell>
          <cell r="B560">
            <v>48803</v>
          </cell>
        </row>
        <row r="561">
          <cell r="A561" t="str">
            <v>2012015WATER LEVY - DISTRIBUTION</v>
          </cell>
          <cell r="B561">
            <v>9151</v>
          </cell>
        </row>
        <row r="562">
          <cell r="A562" t="str">
            <v>2012015WATER LEVY - DISTRIBUTION</v>
          </cell>
          <cell r="B562">
            <v>36602</v>
          </cell>
        </row>
        <row r="563">
          <cell r="A563" t="str">
            <v>2012015WATER LEVY - DISTRIBUTION</v>
          </cell>
          <cell r="B563">
            <v>36602</v>
          </cell>
        </row>
        <row r="564">
          <cell r="A564" t="str">
            <v>2012015WATER LEVY - DISTRIBUTION</v>
          </cell>
          <cell r="B564">
            <v>9151</v>
          </cell>
        </row>
        <row r="565">
          <cell r="A565" t="str">
            <v>2012015WATER LEVY - DISTRIBUTION</v>
          </cell>
          <cell r="B565">
            <v>27452</v>
          </cell>
        </row>
        <row r="566">
          <cell r="A566" t="str">
            <v>2012015WATER LEVY - DISTRIBUTION</v>
          </cell>
          <cell r="B566">
            <v>21351</v>
          </cell>
        </row>
        <row r="567">
          <cell r="A567" t="str">
            <v>2012015WATER LEVY - DISTRIBUTION</v>
          </cell>
          <cell r="B567">
            <v>36602</v>
          </cell>
        </row>
        <row r="568">
          <cell r="A568" t="str">
            <v>2012015WATER LEVY - DISTRIBUTION</v>
          </cell>
          <cell r="B568">
            <v>76256.56</v>
          </cell>
        </row>
        <row r="569">
          <cell r="A569" t="str">
            <v>2012015WATER LEVY - TREATMENT</v>
          </cell>
          <cell r="B569">
            <v>17119</v>
          </cell>
        </row>
        <row r="570">
          <cell r="A570" t="str">
            <v>2012015WATER LEVY - TREATMENT</v>
          </cell>
          <cell r="B570">
            <v>3210</v>
          </cell>
        </row>
        <row r="571">
          <cell r="A571" t="str">
            <v>2012015WATER LEVY - TREATMENT</v>
          </cell>
          <cell r="B571">
            <v>12839</v>
          </cell>
        </row>
        <row r="572">
          <cell r="A572" t="str">
            <v>2012015WATER LEVY - TREATMENT</v>
          </cell>
          <cell r="B572">
            <v>12839</v>
          </cell>
        </row>
        <row r="573">
          <cell r="A573" t="str">
            <v>2012015WATER LEVY - TREATMENT</v>
          </cell>
          <cell r="B573">
            <v>3210</v>
          </cell>
        </row>
        <row r="574">
          <cell r="A574" t="str">
            <v>2012015WATER LEVY - TREATMENT</v>
          </cell>
          <cell r="B574">
            <v>9629</v>
          </cell>
        </row>
        <row r="575">
          <cell r="A575" t="str">
            <v>2012015WATER LEVY - TREATMENT</v>
          </cell>
          <cell r="B575">
            <v>7489</v>
          </cell>
        </row>
        <row r="576">
          <cell r="A576" t="str">
            <v>2012015WATER LEVY - TREATMENT</v>
          </cell>
          <cell r="B576">
            <v>12839</v>
          </cell>
        </row>
        <row r="577">
          <cell r="A577" t="str">
            <v>2012015WATER LEVY - TREATMENT</v>
          </cell>
          <cell r="B577">
            <v>26748.49</v>
          </cell>
        </row>
        <row r="578">
          <cell r="A578" t="str">
            <v>2012016SANITARY SEWER LEVY-COLLECTION</v>
          </cell>
          <cell r="B578">
            <v>159832.67000000001</v>
          </cell>
        </row>
        <row r="579">
          <cell r="A579" t="str">
            <v>2012016SANITARY SEWER LEVY-TREATMENT</v>
          </cell>
          <cell r="B579">
            <v>262790.53000000003</v>
          </cell>
        </row>
        <row r="580">
          <cell r="A580" t="str">
            <v>2012016WATER LEVY - DISTRIBUTION</v>
          </cell>
          <cell r="B580">
            <v>172593.41</v>
          </cell>
        </row>
        <row r="581">
          <cell r="A581" t="str">
            <v>2012016WATER LEVY - TREATMENT</v>
          </cell>
          <cell r="B581">
            <v>60540.83</v>
          </cell>
        </row>
        <row r="582">
          <cell r="A582" t="str">
            <v>2012018SANITARY SEWER LEVY-COLLECTION</v>
          </cell>
          <cell r="B582">
            <v>280252.68</v>
          </cell>
        </row>
        <row r="583">
          <cell r="A583" t="str">
            <v>2012018SANITARY SEWER LEVY-COLLECTION</v>
          </cell>
          <cell r="B583">
            <v>-280252.68</v>
          </cell>
        </row>
        <row r="584">
          <cell r="A584" t="str">
            <v>2012018SANITARY SEWER LEVY-COLLECTION</v>
          </cell>
          <cell r="B584">
            <v>280252.68</v>
          </cell>
        </row>
        <row r="585">
          <cell r="A585" t="str">
            <v>2012018SANITARY SEWER LEVY-TREATMENT</v>
          </cell>
          <cell r="B585">
            <v>460780.32</v>
          </cell>
        </row>
        <row r="586">
          <cell r="A586" t="str">
            <v>2012018SANITARY SEWER LEVY-TREATMENT</v>
          </cell>
          <cell r="B586">
            <v>-460780.32</v>
          </cell>
        </row>
        <row r="587">
          <cell r="A587" t="str">
            <v>2012018SANITARY SEWER LEVY-TREATMENT</v>
          </cell>
          <cell r="B587">
            <v>460780.32</v>
          </cell>
        </row>
        <row r="588">
          <cell r="A588" t="str">
            <v>2012018WATER LEVY - DISTRIBUTION</v>
          </cell>
          <cell r="B588">
            <v>302627.52</v>
          </cell>
        </row>
        <row r="589">
          <cell r="A589" t="str">
            <v>2012018WATER LEVY - DISTRIBUTION</v>
          </cell>
          <cell r="B589">
            <v>-302627.52</v>
          </cell>
        </row>
        <row r="590">
          <cell r="A590" t="str">
            <v>2012018WATER LEVY - DISTRIBUTION</v>
          </cell>
          <cell r="B590">
            <v>302627.52</v>
          </cell>
        </row>
        <row r="591">
          <cell r="A591" t="str">
            <v>2012018WATER LEVY - TREATMENT</v>
          </cell>
          <cell r="B591">
            <v>106153.08</v>
          </cell>
        </row>
        <row r="592">
          <cell r="A592" t="str">
            <v>2012018WATER LEVY - TREATMENT</v>
          </cell>
          <cell r="B592">
            <v>-106153.08</v>
          </cell>
        </row>
        <row r="593">
          <cell r="A593" t="str">
            <v>2012018WATER LEVY - TREATMENT</v>
          </cell>
          <cell r="B593">
            <v>106153.08</v>
          </cell>
        </row>
        <row r="594">
          <cell r="A594" t="str">
            <v>2012019SANITARY SEWER LEVY-COLLECTION</v>
          </cell>
          <cell r="B594">
            <v>8863</v>
          </cell>
        </row>
        <row r="595">
          <cell r="A595" t="str">
            <v>2012019SANITARY SEWER LEVY-COLLECTION</v>
          </cell>
          <cell r="B595">
            <v>8863</v>
          </cell>
        </row>
        <row r="596">
          <cell r="A596" t="str">
            <v>2012019SANITARY SEWER LEVY-COLLECTION</v>
          </cell>
          <cell r="B596">
            <v>203850.91</v>
          </cell>
        </row>
        <row r="597">
          <cell r="A597" t="str">
            <v>2012019SANITARY SEWER LEVY-TREATMENT</v>
          </cell>
          <cell r="B597">
            <v>14572</v>
          </cell>
        </row>
        <row r="598">
          <cell r="A598" t="str">
            <v>2012019SANITARY SEWER LEVY-TREATMENT</v>
          </cell>
          <cell r="B598">
            <v>14572</v>
          </cell>
        </row>
        <row r="599">
          <cell r="A599" t="str">
            <v>2012019SANITARY SEWER LEVY-TREATMENT</v>
          </cell>
          <cell r="B599">
            <v>335163.94</v>
          </cell>
        </row>
        <row r="600">
          <cell r="A600" t="str">
            <v>2012019WATER LEVY - DISTRIBUTION</v>
          </cell>
          <cell r="B600">
            <v>9571</v>
          </cell>
        </row>
        <row r="601">
          <cell r="A601" t="str">
            <v>2012019WATER LEVY - DISTRIBUTION</v>
          </cell>
          <cell r="B601">
            <v>9571</v>
          </cell>
        </row>
        <row r="602">
          <cell r="A602" t="str">
            <v>2012019WATER LEVY - DISTRIBUTION</v>
          </cell>
          <cell r="B602">
            <v>220125.18</v>
          </cell>
        </row>
        <row r="603">
          <cell r="A603" t="str">
            <v>2012019WATER LEVY - TREATMENT</v>
          </cell>
          <cell r="B603">
            <v>3357</v>
          </cell>
        </row>
        <row r="604">
          <cell r="A604" t="str">
            <v>2012019WATER LEVY - TREATMENT</v>
          </cell>
          <cell r="B604">
            <v>3357</v>
          </cell>
        </row>
        <row r="605">
          <cell r="A605" t="str">
            <v>2012019WATER LEVY - TREATMENT</v>
          </cell>
          <cell r="B605">
            <v>77214.09</v>
          </cell>
        </row>
        <row r="606">
          <cell r="A606" t="str">
            <v>2012020SANITARY SEWER LEVY-COLLECTION</v>
          </cell>
          <cell r="B606">
            <v>3171</v>
          </cell>
        </row>
        <row r="607">
          <cell r="A607" t="str">
            <v>2012020SANITARY SEWER LEVY-COLLECTION</v>
          </cell>
          <cell r="B607">
            <v>60243.839999999997</v>
          </cell>
        </row>
        <row r="608">
          <cell r="A608" t="str">
            <v>2012020SANITARY SEWER LEVY-TREATMENT</v>
          </cell>
          <cell r="B608">
            <v>5213</v>
          </cell>
        </row>
        <row r="609">
          <cell r="A609" t="str">
            <v>2012020SANITARY SEWER LEVY-TREATMENT</v>
          </cell>
          <cell r="B609">
            <v>99051.16</v>
          </cell>
        </row>
        <row r="610">
          <cell r="A610" t="str">
            <v>2012020WATER LEVY - DISTRIBUTION</v>
          </cell>
          <cell r="B610">
            <v>3424</v>
          </cell>
        </row>
        <row r="611">
          <cell r="A611" t="str">
            <v>2012020WATER LEVY - DISTRIBUTION</v>
          </cell>
          <cell r="B611">
            <v>65053.760000000002</v>
          </cell>
        </row>
        <row r="612">
          <cell r="A612" t="str">
            <v>2012020WATER LEVY - TREATMENT</v>
          </cell>
          <cell r="B612">
            <v>1201</v>
          </cell>
        </row>
        <row r="613">
          <cell r="A613" t="str">
            <v>2012020WATER LEVY - TREATMENT</v>
          </cell>
          <cell r="B613">
            <v>22819.040000000001</v>
          </cell>
        </row>
        <row r="614">
          <cell r="A614" t="str">
            <v>2012021SANITARY SEWER LEVY-COLLECTION</v>
          </cell>
          <cell r="B614">
            <v>1884</v>
          </cell>
        </row>
        <row r="615">
          <cell r="A615" t="str">
            <v>2012021SANITARY SEWER LEVY-COLLECTION</v>
          </cell>
          <cell r="B615">
            <v>5653</v>
          </cell>
        </row>
        <row r="616">
          <cell r="A616" t="str">
            <v>2012021SANITARY SEWER LEVY-COLLECTION</v>
          </cell>
          <cell r="B616">
            <v>9422</v>
          </cell>
        </row>
        <row r="617">
          <cell r="A617" t="str">
            <v>2012021SANITARY SEWER LEVY-COLLECTION</v>
          </cell>
          <cell r="B617">
            <v>1884</v>
          </cell>
        </row>
        <row r="618">
          <cell r="A618" t="str">
            <v>2012021SANITARY SEWER LEVY-COLLECTION</v>
          </cell>
          <cell r="B618">
            <v>5653</v>
          </cell>
        </row>
        <row r="619">
          <cell r="A619" t="str">
            <v>2012021SANITARY SEWER LEVY-COLLECTION</v>
          </cell>
          <cell r="B619">
            <v>1884</v>
          </cell>
        </row>
        <row r="620">
          <cell r="A620" t="str">
            <v>2012021SANITARY SEWER LEVY-COLLECTION</v>
          </cell>
          <cell r="B620">
            <v>14133</v>
          </cell>
        </row>
        <row r="621">
          <cell r="A621" t="str">
            <v>2012021SANITARY SEWER LEVY-COLLECTION</v>
          </cell>
          <cell r="B621">
            <v>53705.77</v>
          </cell>
        </row>
        <row r="622">
          <cell r="A622" t="str">
            <v>2012021SANITARY SEWER LEVY-TREATMENT</v>
          </cell>
          <cell r="B622">
            <v>3098</v>
          </cell>
        </row>
        <row r="623">
          <cell r="A623" t="str">
            <v>2012021SANITARY SEWER LEVY-TREATMENT</v>
          </cell>
          <cell r="B623">
            <v>9295</v>
          </cell>
        </row>
        <row r="624">
          <cell r="A624" t="str">
            <v>2012021SANITARY SEWER LEVY-TREATMENT</v>
          </cell>
          <cell r="B624">
            <v>15491</v>
          </cell>
        </row>
        <row r="625">
          <cell r="A625" t="str">
            <v>2012021SANITARY SEWER LEVY-TREATMENT</v>
          </cell>
          <cell r="B625">
            <v>3098</v>
          </cell>
        </row>
        <row r="626">
          <cell r="A626" t="str">
            <v>2012021SANITARY SEWER LEVY-TREATMENT</v>
          </cell>
          <cell r="B626">
            <v>9295</v>
          </cell>
        </row>
        <row r="627">
          <cell r="A627" t="str">
            <v>2012021SANITARY SEWER LEVY-TREATMENT</v>
          </cell>
          <cell r="B627">
            <v>3098</v>
          </cell>
        </row>
        <row r="628">
          <cell r="A628" t="str">
            <v>2012021SANITARY SEWER LEVY-TREATMENT</v>
          </cell>
          <cell r="B628">
            <v>23237</v>
          </cell>
        </row>
        <row r="629">
          <cell r="A629" t="str">
            <v>2012021SANITARY SEWER LEVY-TREATMENT</v>
          </cell>
          <cell r="B629">
            <v>88298.76</v>
          </cell>
        </row>
        <row r="630">
          <cell r="A630" t="str">
            <v>2012021WATER LEVY - DISTRIBUTION</v>
          </cell>
          <cell r="B630">
            <v>2035</v>
          </cell>
        </row>
        <row r="631">
          <cell r="A631" t="str">
            <v>2012021WATER LEVY - DISTRIBUTION</v>
          </cell>
          <cell r="B631">
            <v>6104</v>
          </cell>
        </row>
        <row r="632">
          <cell r="A632" t="str">
            <v>2012021WATER LEVY - DISTRIBUTION</v>
          </cell>
          <cell r="B632">
            <v>10174</v>
          </cell>
        </row>
        <row r="633">
          <cell r="A633" t="str">
            <v>2012021WATER LEVY - DISTRIBUTION</v>
          </cell>
          <cell r="B633">
            <v>2035</v>
          </cell>
        </row>
        <row r="634">
          <cell r="A634" t="str">
            <v>2012021WATER LEVY - DISTRIBUTION</v>
          </cell>
          <cell r="B634">
            <v>6104</v>
          </cell>
        </row>
        <row r="635">
          <cell r="A635" t="str">
            <v>2012021WATER LEVY - DISTRIBUTION</v>
          </cell>
          <cell r="B635">
            <v>2035</v>
          </cell>
        </row>
        <row r="636">
          <cell r="A636" t="str">
            <v>2012021WATER LEVY - DISTRIBUTION</v>
          </cell>
          <cell r="B636">
            <v>15261</v>
          </cell>
        </row>
        <row r="637">
          <cell r="A637" t="str">
            <v>2012021WATER LEVY - DISTRIBUTION</v>
          </cell>
          <cell r="B637">
            <v>57993.02</v>
          </cell>
        </row>
        <row r="638">
          <cell r="A638" t="str">
            <v>2012021WATER LEVY - TREATMENT</v>
          </cell>
          <cell r="B638">
            <v>714</v>
          </cell>
        </row>
        <row r="639">
          <cell r="A639" t="str">
            <v>2012021WATER LEVY - TREATMENT</v>
          </cell>
          <cell r="B639">
            <v>2141</v>
          </cell>
        </row>
        <row r="640">
          <cell r="A640" t="str">
            <v>2012021WATER LEVY - TREATMENT</v>
          </cell>
          <cell r="B640">
            <v>3569</v>
          </cell>
        </row>
        <row r="641">
          <cell r="A641" t="str">
            <v>2012021WATER LEVY - TREATMENT</v>
          </cell>
          <cell r="B641">
            <v>714</v>
          </cell>
        </row>
        <row r="642">
          <cell r="A642" t="str">
            <v>2012021WATER LEVY - TREATMENT</v>
          </cell>
          <cell r="B642">
            <v>2141</v>
          </cell>
        </row>
        <row r="643">
          <cell r="A643" t="str">
            <v>2012021WATER LEVY - TREATMENT</v>
          </cell>
          <cell r="B643">
            <v>714</v>
          </cell>
        </row>
        <row r="644">
          <cell r="A644" t="str">
            <v>2012021WATER LEVY - TREATMENT</v>
          </cell>
          <cell r="B644">
            <v>5353</v>
          </cell>
        </row>
        <row r="645">
          <cell r="A645" t="str">
            <v>2012021WATER LEVY - TREATMENT</v>
          </cell>
          <cell r="B645">
            <v>20341.84</v>
          </cell>
        </row>
        <row r="646">
          <cell r="A646" t="str">
            <v>2012022SANITARY SEWER LEVY-COLLECTION</v>
          </cell>
          <cell r="B646">
            <v>53041</v>
          </cell>
        </row>
        <row r="647">
          <cell r="A647" t="str">
            <v>2012022SANITARY SEWER LEVY-COLLECTION</v>
          </cell>
          <cell r="B647">
            <v>62264.91</v>
          </cell>
        </row>
        <row r="648">
          <cell r="A648" t="str">
            <v>2012022SANITARY SEWER LEVY-TREATMENT</v>
          </cell>
          <cell r="B648">
            <v>87207</v>
          </cell>
        </row>
        <row r="649">
          <cell r="A649" t="str">
            <v>2012022SANITARY SEWER LEVY-TREATMENT</v>
          </cell>
          <cell r="B649">
            <v>102374.39</v>
          </cell>
        </row>
        <row r="650">
          <cell r="A650" t="str">
            <v>2012022WATER LEVY - DISTRIBUTION</v>
          </cell>
          <cell r="B650">
            <v>57275</v>
          </cell>
        </row>
        <row r="651">
          <cell r="A651" t="str">
            <v>2012022WATER LEVY - DISTRIBUTION</v>
          </cell>
          <cell r="B651">
            <v>67236.710000000006</v>
          </cell>
        </row>
        <row r="652">
          <cell r="A652" t="str">
            <v>2012022WATER LEVY - TREATMENT</v>
          </cell>
          <cell r="B652">
            <v>20091</v>
          </cell>
        </row>
        <row r="653">
          <cell r="A653" t="str">
            <v>2012022WATER LEVY - TREATMENT</v>
          </cell>
          <cell r="B653">
            <v>23584.15</v>
          </cell>
        </row>
        <row r="654">
          <cell r="A654" t="str">
            <v>2012023SANITARY SEWER LEVY-COLLECTION</v>
          </cell>
          <cell r="B654">
            <v>10537</v>
          </cell>
        </row>
        <row r="655">
          <cell r="A655" t="str">
            <v>2012023SANITARY SEWER LEVY-COLLECTION</v>
          </cell>
          <cell r="B655">
            <v>64725.51</v>
          </cell>
        </row>
        <row r="656">
          <cell r="A656" t="str">
            <v>2012023SANITARY SEWER LEVY-TREATMENT</v>
          </cell>
          <cell r="B656">
            <v>17324</v>
          </cell>
        </row>
        <row r="657">
          <cell r="A657" t="str">
            <v>2012023SANITARY SEWER LEVY-TREATMENT</v>
          </cell>
          <cell r="B657">
            <v>106419.62</v>
          </cell>
        </row>
        <row r="658">
          <cell r="A658" t="str">
            <v>2012023WATER LEVY - DISTRIBUTION</v>
          </cell>
          <cell r="B658">
            <v>11378</v>
          </cell>
        </row>
        <row r="659">
          <cell r="A659" t="str">
            <v>2012023WATER LEVY - DISTRIBUTION</v>
          </cell>
          <cell r="B659">
            <v>69893.320000000007</v>
          </cell>
        </row>
        <row r="660">
          <cell r="A660" t="str">
            <v>2012023WATER LEVY - TREATMENT</v>
          </cell>
          <cell r="B660">
            <v>3991</v>
          </cell>
        </row>
        <row r="661">
          <cell r="A661" t="str">
            <v>2012023WATER LEVY - TREATMENT</v>
          </cell>
          <cell r="B661">
            <v>24516.66</v>
          </cell>
        </row>
        <row r="662">
          <cell r="A662" t="str">
            <v>2012024SANITARY SEWER LEVY-COLLECTION</v>
          </cell>
          <cell r="B662">
            <v>1064</v>
          </cell>
        </row>
        <row r="663">
          <cell r="A663" t="str">
            <v>2012024SANITARY SEWER LEVY-COLLECTION</v>
          </cell>
          <cell r="B663">
            <v>105377.47</v>
          </cell>
        </row>
        <row r="664">
          <cell r="A664" t="str">
            <v>2012024SANITARY SEWER LEVY-TREATMENT</v>
          </cell>
          <cell r="B664">
            <v>1750</v>
          </cell>
        </row>
        <row r="665">
          <cell r="A665" t="str">
            <v>2012024SANITARY SEWER LEVY-TREATMENT</v>
          </cell>
          <cell r="B665">
            <v>173256.83</v>
          </cell>
        </row>
        <row r="666">
          <cell r="A666" t="str">
            <v>2012024WATER LEVY - DISTRIBUTION</v>
          </cell>
          <cell r="B666">
            <v>1149</v>
          </cell>
        </row>
        <row r="667">
          <cell r="A667" t="str">
            <v>2012024WATER LEVY - DISTRIBUTION</v>
          </cell>
          <cell r="B667">
            <v>113790.55</v>
          </cell>
        </row>
        <row r="668">
          <cell r="A668" t="str">
            <v>2012024WATER LEVY - TREATMENT</v>
          </cell>
          <cell r="B668">
            <v>403</v>
          </cell>
        </row>
        <row r="669">
          <cell r="A669" t="str">
            <v>2012024WATER LEVY - TREATMENT</v>
          </cell>
          <cell r="B669">
            <v>39914.51</v>
          </cell>
        </row>
        <row r="670">
          <cell r="A670" t="str">
            <v>2012025SANITARY SEWER LEVY-COLLECTION</v>
          </cell>
          <cell r="B670">
            <v>14426</v>
          </cell>
        </row>
        <row r="671">
          <cell r="A671" t="str">
            <v>2012025SANITARY SEWER LEVY-COLLECTION</v>
          </cell>
          <cell r="B671">
            <v>28003.99</v>
          </cell>
        </row>
        <row r="672">
          <cell r="A672" t="str">
            <v>2012025SANITARY SEWER LEVY-TREATMENT</v>
          </cell>
          <cell r="B672">
            <v>23719</v>
          </cell>
        </row>
        <row r="673">
          <cell r="A673" t="str">
            <v>2012025SANITARY SEWER LEVY-TREATMENT</v>
          </cell>
          <cell r="B673">
            <v>46042.69</v>
          </cell>
        </row>
        <row r="674">
          <cell r="A674" t="str">
            <v>2012025WATER LEVY - DISTRIBUTION</v>
          </cell>
          <cell r="B674">
            <v>15578</v>
          </cell>
        </row>
        <row r="675">
          <cell r="A675" t="str">
            <v>2012025WATER LEVY - DISTRIBUTION</v>
          </cell>
          <cell r="B675">
            <v>30239.51</v>
          </cell>
        </row>
        <row r="676">
          <cell r="A676" t="str">
            <v>2012025WATER LEVY - TREATMENT</v>
          </cell>
          <cell r="B676">
            <v>5464</v>
          </cell>
        </row>
        <row r="677">
          <cell r="A677" t="str">
            <v>2012025WATER LEVY - TREATMENT</v>
          </cell>
          <cell r="B677">
            <v>10607.48</v>
          </cell>
        </row>
        <row r="678">
          <cell r="A678" t="str">
            <v>2012026SANITARY SEWER LEVY-COLLECTION</v>
          </cell>
          <cell r="B678">
            <v>18359.62</v>
          </cell>
        </row>
        <row r="679">
          <cell r="A679" t="str">
            <v>2012026SANITARY SEWER LEVY-TREATMENT</v>
          </cell>
          <cell r="B679">
            <v>30186.16</v>
          </cell>
        </row>
        <row r="680">
          <cell r="A680" t="str">
            <v>2012026WATER LEVY - DISTRIBUTION</v>
          </cell>
          <cell r="B680">
            <v>19825.419999999998</v>
          </cell>
        </row>
        <row r="681">
          <cell r="A681" t="str">
            <v>2012026WATER LEVY - TREATMENT</v>
          </cell>
          <cell r="B681">
            <v>6954.19</v>
          </cell>
        </row>
        <row r="682">
          <cell r="A682" t="str">
            <v>2012027SANITARY SEWER LEVY-COLLECTION</v>
          </cell>
          <cell r="B682">
            <v>121391.69</v>
          </cell>
        </row>
        <row r="683">
          <cell r="A683" t="str">
            <v>2012027SANITARY SEWER LEVY-TREATMENT</v>
          </cell>
          <cell r="B683">
            <v>199587.39</v>
          </cell>
        </row>
        <row r="684">
          <cell r="A684" t="str">
            <v>2012027WATER LEVY - DISTRIBUTION</v>
          </cell>
          <cell r="B684">
            <v>131083.37</v>
          </cell>
        </row>
        <row r="685">
          <cell r="A685" t="str">
            <v>2012027WATER LEVY - TREATMENT</v>
          </cell>
          <cell r="B685">
            <v>45980.3</v>
          </cell>
        </row>
        <row r="686">
          <cell r="A686" t="str">
            <v>2012028SANITARY SEWER LEVY-COLLECTION</v>
          </cell>
          <cell r="B686">
            <v>185164.51</v>
          </cell>
        </row>
        <row r="687">
          <cell r="A687" t="str">
            <v>2012028SANITARY SEWER LEVY-TREATMENT</v>
          </cell>
          <cell r="B687">
            <v>304440.14</v>
          </cell>
        </row>
        <row r="688">
          <cell r="A688" t="str">
            <v>2012028WATER LEVY - DISTRIBUTION</v>
          </cell>
          <cell r="B688">
            <v>199947.7</v>
          </cell>
        </row>
        <row r="689">
          <cell r="A689" t="str">
            <v>2012028WATER LEVY - TREATMENT</v>
          </cell>
          <cell r="B689">
            <v>70135.929999999993</v>
          </cell>
        </row>
        <row r="690">
          <cell r="A690" t="str">
            <v>2012029SANITARY SEWER LEVY-COLLECTION</v>
          </cell>
          <cell r="B690">
            <v>205399.31</v>
          </cell>
        </row>
        <row r="691">
          <cell r="A691" t="str">
            <v>2012029SANITARY SEWER LEVY-TREATMENT</v>
          </cell>
          <cell r="B691">
            <v>337709.37</v>
          </cell>
        </row>
        <row r="692">
          <cell r="A692" t="str">
            <v>2012029WATER LEVY - DISTRIBUTION</v>
          </cell>
          <cell r="B692">
            <v>221797.99</v>
          </cell>
        </row>
        <row r="693">
          <cell r="A693" t="str">
            <v>2012029WATER LEVY - TREATMENT</v>
          </cell>
          <cell r="B693">
            <v>77800.399999999994</v>
          </cell>
        </row>
        <row r="694">
          <cell r="A694" t="str">
            <v>2012030SANITARY SEWER LEVY-COLLECTION</v>
          </cell>
          <cell r="B694">
            <v>91269.64</v>
          </cell>
        </row>
        <row r="695">
          <cell r="A695" t="str">
            <v>2012030SANITARY SEWER LEVY-TREATMENT</v>
          </cell>
          <cell r="B695">
            <v>150061.91</v>
          </cell>
        </row>
        <row r="696">
          <cell r="A696" t="str">
            <v>2012030WATER LEVY - DISTRIBUTION</v>
          </cell>
          <cell r="B696">
            <v>98556.43</v>
          </cell>
        </row>
        <row r="697">
          <cell r="A697" t="str">
            <v>2012030WATER LEVY - TREATMENT</v>
          </cell>
          <cell r="B697">
            <v>34570.78</v>
          </cell>
        </row>
        <row r="698">
          <cell r="A698" t="str">
            <v>2012031SANITARY SEWER LEVY-COLLECTION</v>
          </cell>
          <cell r="B698">
            <v>226622.82</v>
          </cell>
        </row>
        <row r="699">
          <cell r="A699" t="str">
            <v>2012031SANITARY SEWER LEVY-TREATMENT</v>
          </cell>
          <cell r="B699">
            <v>372604.23</v>
          </cell>
        </row>
        <row r="700">
          <cell r="A700" t="str">
            <v>2012031WATER LEVY - DISTRIBUTION</v>
          </cell>
          <cell r="B700">
            <v>244715.95</v>
          </cell>
        </row>
        <row r="701">
          <cell r="A701" t="str">
            <v>2012031WATER LEVY - TREATMENT</v>
          </cell>
          <cell r="B701">
            <v>85839.360000000001</v>
          </cell>
        </row>
        <row r="702">
          <cell r="A702" t="str">
            <v>2012032SANITARY SEWER LEVY-COLLECTION</v>
          </cell>
          <cell r="B702">
            <v>322000.78999999998</v>
          </cell>
        </row>
        <row r="703">
          <cell r="A703" t="str">
            <v>2012032SANITARY SEWER LEVY-TREATMENT</v>
          </cell>
          <cell r="B703">
            <v>529420.89</v>
          </cell>
        </row>
        <row r="704">
          <cell r="A704" t="str">
            <v>2012032WATER LEVY - DISTRIBUTION</v>
          </cell>
          <cell r="B704">
            <v>347708.71</v>
          </cell>
        </row>
        <row r="705">
          <cell r="A705" t="str">
            <v>2012032WATER LEVY - TREATMENT</v>
          </cell>
          <cell r="B705">
            <v>121966.28</v>
          </cell>
        </row>
        <row r="706">
          <cell r="A706" t="str">
            <v>2012033SANITARY SEWER LEVY-COLLECTION</v>
          </cell>
          <cell r="B706">
            <v>114419.46</v>
          </cell>
        </row>
        <row r="707">
          <cell r="A707" t="str">
            <v>2012033SANITARY SEWER LEVY-TREATMENT</v>
          </cell>
          <cell r="B707">
            <v>188123.94</v>
          </cell>
        </row>
        <row r="708">
          <cell r="A708" t="str">
            <v>2012033WATER LEVY - DISTRIBUTION</v>
          </cell>
          <cell r="B708">
            <v>123554.5</v>
          </cell>
        </row>
        <row r="709">
          <cell r="A709" t="str">
            <v>2012033WATER LEVY - TREATMENT</v>
          </cell>
          <cell r="B709">
            <v>43339.38</v>
          </cell>
        </row>
        <row r="710">
          <cell r="A710" t="str">
            <v>2012034SANITARY SEWER LEVY-COLLECTION</v>
          </cell>
          <cell r="B710">
            <v>42276.56</v>
          </cell>
        </row>
        <row r="711">
          <cell r="A711" t="str">
            <v>2012034SANITARY SEWER LEVY-TREATMENT</v>
          </cell>
          <cell r="B711">
            <v>69509.440000000002</v>
          </cell>
        </row>
        <row r="712">
          <cell r="A712" t="str">
            <v>2012034WATER LEVY - DISTRIBUTION</v>
          </cell>
          <cell r="B712">
            <v>45651.839999999997</v>
          </cell>
        </row>
        <row r="713">
          <cell r="A713" t="str">
            <v>2012034WATER LEVY - TREATMENT</v>
          </cell>
          <cell r="B713">
            <v>16013.36</v>
          </cell>
        </row>
        <row r="714">
          <cell r="A714" t="str">
            <v>2012035SANITARY SEWER LEVY-COLLECTION</v>
          </cell>
          <cell r="B714">
            <v>82405.2</v>
          </cell>
        </row>
        <row r="715">
          <cell r="A715" t="str">
            <v>2012035SANITARY SEWER LEVY-TREATMENT</v>
          </cell>
          <cell r="B715">
            <v>135487.35</v>
          </cell>
        </row>
        <row r="716">
          <cell r="A716" t="str">
            <v>2012035WATER LEVY - DISTRIBUTION</v>
          </cell>
          <cell r="B716">
            <v>88984.27</v>
          </cell>
        </row>
        <row r="717">
          <cell r="A717" t="str">
            <v>2012035WATER LEVY - TREATMENT</v>
          </cell>
          <cell r="B717">
            <v>31213.14</v>
          </cell>
        </row>
        <row r="718">
          <cell r="A718" t="str">
            <v>2012207SANITARY SEWER LEVY-COLLECTION</v>
          </cell>
          <cell r="B718">
            <v>2250.1999999999998</v>
          </cell>
        </row>
        <row r="719">
          <cell r="A719" t="str">
            <v>2012207SANITARY SEWER LEVY-TREATMENT</v>
          </cell>
          <cell r="B719">
            <v>3699.7</v>
          </cell>
        </row>
        <row r="720">
          <cell r="A720" t="str">
            <v>2012207WATER LEVY - DISTRIBUTION</v>
          </cell>
          <cell r="B720">
            <v>2429.86</v>
          </cell>
        </row>
        <row r="721">
          <cell r="A721" t="str">
            <v>2012207WATER LEVY - TREATMENT</v>
          </cell>
          <cell r="B721">
            <v>852.32</v>
          </cell>
        </row>
        <row r="722">
          <cell r="A722" t="str">
            <v>2012208SANITARY SEWER LEVY-COLLECTION</v>
          </cell>
          <cell r="B722">
            <v>29031.040000000001</v>
          </cell>
        </row>
        <row r="723">
          <cell r="A723" t="str">
            <v>2012208SANITARY SEWER LEVY-TREATMENT</v>
          </cell>
          <cell r="B723">
            <v>47731.68</v>
          </cell>
        </row>
        <row r="724">
          <cell r="A724" t="str">
            <v>2012208WATER LEVY - DISTRIBUTION</v>
          </cell>
          <cell r="B724">
            <v>31348.82</v>
          </cell>
        </row>
        <row r="725">
          <cell r="A725" t="str">
            <v>2012208WATER LEVY - TREATMENT</v>
          </cell>
          <cell r="B725">
            <v>10996.27</v>
          </cell>
        </row>
        <row r="726">
          <cell r="A726" t="str">
            <v>2012209SANITARY SEWER LEVY-COLLECTION</v>
          </cell>
          <cell r="B726">
            <v>33838.300000000003</v>
          </cell>
        </row>
        <row r="727">
          <cell r="A727" t="str">
            <v>2012209SANITARY SEWER LEVY-TREATMENT</v>
          </cell>
          <cell r="B727">
            <v>55635.58</v>
          </cell>
        </row>
        <row r="728">
          <cell r="A728" t="str">
            <v>2012209WATER LEVY - DISTRIBUTION</v>
          </cell>
          <cell r="B728">
            <v>36539.879999999997</v>
          </cell>
        </row>
        <row r="729">
          <cell r="A729" t="str">
            <v>2012209WATER LEVY - TREATMENT</v>
          </cell>
          <cell r="B729">
            <v>12817.15</v>
          </cell>
        </row>
        <row r="730">
          <cell r="A730" t="str">
            <v>2012210SANITARY SEWER LEVY-COLLECTION</v>
          </cell>
          <cell r="B730">
            <v>48345.29</v>
          </cell>
        </row>
        <row r="731">
          <cell r="A731" t="str">
            <v>2012210SANITARY SEWER LEVY-TREATMENT</v>
          </cell>
          <cell r="B731">
            <v>79487.41</v>
          </cell>
        </row>
        <row r="732">
          <cell r="A732" t="str">
            <v>2012210WATER LEVY - DISTRIBUTION</v>
          </cell>
          <cell r="B732">
            <v>52205.09</v>
          </cell>
        </row>
        <row r="733">
          <cell r="A733" t="str">
            <v>2012210WATER LEVY - TREATMENT</v>
          </cell>
          <cell r="B733">
            <v>18312.05</v>
          </cell>
        </row>
        <row r="734">
          <cell r="A734" t="str">
            <v>2013001SANITARY SEWER LEVY-COLLECTION</v>
          </cell>
          <cell r="B734">
            <v>51616</v>
          </cell>
        </row>
        <row r="735">
          <cell r="A735" t="str">
            <v>2013001SANITARY SEWER LEVY-TREATMENT</v>
          </cell>
          <cell r="B735">
            <v>84866</v>
          </cell>
        </row>
        <row r="736">
          <cell r="A736" t="str">
            <v>2013001WATER LEVY - DISTRIBUTION</v>
          </cell>
          <cell r="B736">
            <v>55739</v>
          </cell>
        </row>
        <row r="737">
          <cell r="A737" t="str">
            <v>2013001WATER LEVY - TREATMENT</v>
          </cell>
          <cell r="B737">
            <v>19552</v>
          </cell>
        </row>
        <row r="738">
          <cell r="A738" t="str">
            <v>2013006SANITARY SEWER LEVY-COLLECTION</v>
          </cell>
          <cell r="B738">
            <v>15914</v>
          </cell>
        </row>
        <row r="739">
          <cell r="A739" t="str">
            <v>2013006SANITARY SEWER LEVY-COLLECTION</v>
          </cell>
          <cell r="B739">
            <v>3386</v>
          </cell>
        </row>
        <row r="740">
          <cell r="A740" t="str">
            <v>2013006SANITARY SEWER LEVY-TREATMENT</v>
          </cell>
          <cell r="B740">
            <v>26164</v>
          </cell>
        </row>
        <row r="741">
          <cell r="A741" t="str">
            <v>2013006SANITARY SEWER LEVY-TREATMENT</v>
          </cell>
          <cell r="B741">
            <v>5567</v>
          </cell>
        </row>
        <row r="742">
          <cell r="A742" t="str">
            <v>2013006WATER LEVY - DISTRIBUTION</v>
          </cell>
          <cell r="B742">
            <v>17185</v>
          </cell>
        </row>
        <row r="743">
          <cell r="A743" t="str">
            <v>2013006WATER LEVY - DISTRIBUTION</v>
          </cell>
          <cell r="B743">
            <v>3656</v>
          </cell>
        </row>
        <row r="744">
          <cell r="A744" t="str">
            <v>2013006WATER LEVY - TREATMENT</v>
          </cell>
          <cell r="B744">
            <v>6028</v>
          </cell>
        </row>
        <row r="745">
          <cell r="A745" t="str">
            <v>2013006WATER LEVY - TREATMENT</v>
          </cell>
          <cell r="B745">
            <v>1283</v>
          </cell>
        </row>
        <row r="746">
          <cell r="A746" t="str">
            <v>2013008SANITARY SEWER LEVY-COLLECTION</v>
          </cell>
          <cell r="B746">
            <v>5239</v>
          </cell>
        </row>
        <row r="747">
          <cell r="A747" t="str">
            <v>2013008SANITARY SEWER LEVY-TREATMENT</v>
          </cell>
          <cell r="B747">
            <v>8614</v>
          </cell>
        </row>
        <row r="748">
          <cell r="A748" t="str">
            <v>2013008WATER LEVY - DISTRIBUTION</v>
          </cell>
          <cell r="B748">
            <v>5658</v>
          </cell>
        </row>
        <row r="749">
          <cell r="A749" t="str">
            <v>2013008WATER LEVY - TREATMENT</v>
          </cell>
          <cell r="B749">
            <v>1985</v>
          </cell>
        </row>
        <row r="750">
          <cell r="A750" t="str">
            <v>2013015SANITARY SEWER LEVY-COLLECTION</v>
          </cell>
          <cell r="B750">
            <v>10813</v>
          </cell>
        </row>
        <row r="751">
          <cell r="A751" t="str">
            <v>2013015SANITARY SEWER LEVY-TREATMENT</v>
          </cell>
          <cell r="B751">
            <v>17779</v>
          </cell>
        </row>
        <row r="752">
          <cell r="A752" t="str">
            <v>2013015WATER LEVY - DISTRIBUTION</v>
          </cell>
          <cell r="B752">
            <v>11677</v>
          </cell>
        </row>
        <row r="753">
          <cell r="A753" t="str">
            <v>2013015WATER LEVY - TREATMENT</v>
          </cell>
          <cell r="B753">
            <v>4096</v>
          </cell>
        </row>
        <row r="754">
          <cell r="A754" t="str">
            <v>2013016SANITARY SEWER LEVY-COLLECTION</v>
          </cell>
          <cell r="B754">
            <v>4642</v>
          </cell>
        </row>
        <row r="755">
          <cell r="A755" t="str">
            <v>2013016SANITARY SEWER LEVY-TREATMENT</v>
          </cell>
          <cell r="B755">
            <v>7632</v>
          </cell>
        </row>
        <row r="756">
          <cell r="A756" t="str">
            <v>2013016WATER LEVY - DISTRIBUTION</v>
          </cell>
          <cell r="B756">
            <v>5013</v>
          </cell>
        </row>
        <row r="757">
          <cell r="A757" t="str">
            <v>2013016WATER LEVY - TREATMENT</v>
          </cell>
          <cell r="B757">
            <v>1758</v>
          </cell>
        </row>
        <row r="758">
          <cell r="A758" t="str">
            <v>2013020SANITARY SEWER LEVY-COLLECTION</v>
          </cell>
          <cell r="B758">
            <v>4626</v>
          </cell>
        </row>
        <row r="759">
          <cell r="A759" t="str">
            <v>2013020SANITARY SEWER LEVY-TREATMENT</v>
          </cell>
          <cell r="B759">
            <v>7605</v>
          </cell>
        </row>
        <row r="760">
          <cell r="A760" t="str">
            <v>2013020WATER LEVY - DISTRIBUTION</v>
          </cell>
          <cell r="B760">
            <v>4995</v>
          </cell>
        </row>
        <row r="761">
          <cell r="A761" t="str">
            <v>2013020WATER LEVY - TREATMENT</v>
          </cell>
          <cell r="B761">
            <v>1752</v>
          </cell>
        </row>
        <row r="762">
          <cell r="A762" t="str">
            <v>2013201SANITARY SEWER LEVY-COLLECTION</v>
          </cell>
          <cell r="B762">
            <v>12249.36</v>
          </cell>
        </row>
        <row r="763">
          <cell r="A763" t="str">
            <v>2013201SANITARY SEWER LEVY-TREATMENT</v>
          </cell>
          <cell r="B763">
            <v>20139.89</v>
          </cell>
        </row>
        <row r="764">
          <cell r="A764" t="str">
            <v>2013201WATER LEVY - DISTRIBUTION</v>
          </cell>
          <cell r="B764">
            <v>13227.81</v>
          </cell>
        </row>
        <row r="765">
          <cell r="A765" t="str">
            <v>2013201WATER LEVY - TREATMENT</v>
          </cell>
          <cell r="B765">
            <v>4640.07</v>
          </cell>
        </row>
        <row r="766">
          <cell r="A766" t="str">
            <v>2013202SANITARY SEWER LEVY-COLLECTION</v>
          </cell>
          <cell r="B766">
            <v>32493.59</v>
          </cell>
        </row>
        <row r="767">
          <cell r="A767" t="str">
            <v>2013202SANITARY SEWER LEVY-TREATMENT</v>
          </cell>
          <cell r="B767">
            <v>53424.62</v>
          </cell>
        </row>
        <row r="768">
          <cell r="A768" t="str">
            <v>2013202WATER LEVY - DISTRIBUTION</v>
          </cell>
          <cell r="B768">
            <v>35089.120000000003</v>
          </cell>
        </row>
        <row r="769">
          <cell r="A769" t="str">
            <v>2013202WATER LEVY - TREATMENT</v>
          </cell>
          <cell r="B769">
            <v>12308.6</v>
          </cell>
        </row>
        <row r="770">
          <cell r="A770" t="str">
            <v>2013203SANITARY SEWER LEVY-COLLECTION</v>
          </cell>
          <cell r="B770">
            <v>76952.91</v>
          </cell>
        </row>
        <row r="771">
          <cell r="A771" t="str">
            <v>2013203SANITARY SEWER LEVY-TREATMENT</v>
          </cell>
          <cell r="B771">
            <v>126522.79</v>
          </cell>
        </row>
        <row r="772">
          <cell r="A772" t="str">
            <v>2013203WATER LEVY - DISTRIBUTION</v>
          </cell>
          <cell r="B772">
            <v>83099.759999999995</v>
          </cell>
        </row>
        <row r="773">
          <cell r="A773" t="str">
            <v>2013203WATER LEVY - TREATMENT</v>
          </cell>
          <cell r="B773">
            <v>29149.82</v>
          </cell>
        </row>
        <row r="774">
          <cell r="A774" t="str">
            <v>2012012SANITARY SEWER LEVY-COLLECTION</v>
          </cell>
          <cell r="B774">
            <v>136.38</v>
          </cell>
        </row>
        <row r="775">
          <cell r="A775" t="str">
            <v>2012012SANITARY SEWER LEVY-TREATMENT</v>
          </cell>
          <cell r="B775">
            <v>224.22</v>
          </cell>
        </row>
        <row r="776">
          <cell r="A776" t="str">
            <v>2012012WATER LEVY - DISTRIBUTION</v>
          </cell>
          <cell r="B776">
            <v>147.26</v>
          </cell>
        </row>
        <row r="777">
          <cell r="A777" t="str">
            <v>2012012WATER LEVY - TREATMENT</v>
          </cell>
          <cell r="B777">
            <v>51.66</v>
          </cell>
        </row>
        <row r="778">
          <cell r="A778" t="str">
            <v>2012036SANITARY SEWER LEVY-COLLECTION</v>
          </cell>
          <cell r="B778">
            <v>477486.47</v>
          </cell>
        </row>
        <row r="779">
          <cell r="A779" t="str">
            <v>2012036SANITARY SEWER LEVY-COLLECTION</v>
          </cell>
          <cell r="B779">
            <v>400706.78</v>
          </cell>
        </row>
        <row r="780">
          <cell r="A780" t="str">
            <v>2012036SANITARY SEWER LEVY-TREATMENT</v>
          </cell>
          <cell r="B780">
            <v>785064.28</v>
          </cell>
        </row>
        <row r="781">
          <cell r="A781" t="str">
            <v>2012036SANITARY SEWER LEVY-TREATMENT</v>
          </cell>
          <cell r="B781">
            <v>658826.17000000004</v>
          </cell>
        </row>
        <row r="782">
          <cell r="A782" t="str">
            <v>2012036WATER LEVY - DISTRIBUTION</v>
          </cell>
          <cell r="B782">
            <v>515608.08</v>
          </cell>
        </row>
        <row r="783">
          <cell r="A783" t="str">
            <v>2012036WATER LEVY - DISTRIBUTION</v>
          </cell>
          <cell r="B783">
            <v>432698.45</v>
          </cell>
        </row>
        <row r="784">
          <cell r="A784" t="str">
            <v>2012036WATER LEVY - TREATMENT</v>
          </cell>
          <cell r="B784">
            <v>180860.57</v>
          </cell>
        </row>
        <row r="785">
          <cell r="A785" t="str">
            <v>2012036WATER LEVY - TREATMENT</v>
          </cell>
          <cell r="B785">
            <v>151778.23999999999</v>
          </cell>
        </row>
        <row r="786">
          <cell r="A786" t="str">
            <v>2013001SANITARY SEWER LEVY-COLLECTION</v>
          </cell>
          <cell r="B786">
            <v>27793</v>
          </cell>
        </row>
        <row r="787">
          <cell r="A787" t="str">
            <v>2013001SANITARY SEWER LEVY-COLLECTION</v>
          </cell>
          <cell r="B787">
            <v>23823</v>
          </cell>
        </row>
        <row r="788">
          <cell r="A788" t="str">
            <v>2013001SANITARY SEWER LEVY-COLLECTION</v>
          </cell>
          <cell r="B788">
            <v>9926</v>
          </cell>
        </row>
        <row r="789">
          <cell r="A789" t="str">
            <v>2013001SANITARY SEWER LEVY-COLLECTION</v>
          </cell>
          <cell r="B789">
            <v>23823</v>
          </cell>
        </row>
        <row r="790">
          <cell r="A790" t="str">
            <v>2013001SANITARY SEWER LEVY-COLLECTION</v>
          </cell>
          <cell r="B790">
            <v>17867</v>
          </cell>
        </row>
        <row r="791">
          <cell r="A791" t="str">
            <v>2013001SANITARY SEWER LEVY-COLLECTION</v>
          </cell>
          <cell r="B791">
            <v>17867</v>
          </cell>
        </row>
        <row r="792">
          <cell r="A792" t="str">
            <v>2013001SANITARY SEWER LEVY-COLLECTION</v>
          </cell>
          <cell r="B792">
            <v>3970</v>
          </cell>
        </row>
        <row r="793">
          <cell r="A793" t="str">
            <v>2013001SANITARY SEWER LEVY-COLLECTION</v>
          </cell>
          <cell r="B793">
            <v>9926</v>
          </cell>
        </row>
        <row r="794">
          <cell r="A794" t="str">
            <v>2013001SANITARY SEWER LEVY-COLLECTION</v>
          </cell>
          <cell r="B794">
            <v>11913.67</v>
          </cell>
        </row>
        <row r="795">
          <cell r="A795" t="str">
            <v>2013001SANITARY SEWER LEVY-TREATMENT</v>
          </cell>
          <cell r="B795">
            <v>45697</v>
          </cell>
        </row>
        <row r="796">
          <cell r="A796" t="str">
            <v>2013001SANITARY SEWER LEVY-TREATMENT</v>
          </cell>
          <cell r="B796">
            <v>39169</v>
          </cell>
        </row>
        <row r="797">
          <cell r="A797" t="str">
            <v>2013001SANITARY SEWER LEVY-TREATMENT</v>
          </cell>
          <cell r="B797">
            <v>16320</v>
          </cell>
        </row>
        <row r="798">
          <cell r="A798" t="str">
            <v>2013001SANITARY SEWER LEVY-TREATMENT</v>
          </cell>
          <cell r="B798">
            <v>39169</v>
          </cell>
        </row>
        <row r="799">
          <cell r="A799" t="str">
            <v>2013001SANITARY SEWER LEVY-TREATMENT</v>
          </cell>
          <cell r="B799">
            <v>29377</v>
          </cell>
        </row>
        <row r="800">
          <cell r="A800" t="str">
            <v>2013001SANITARY SEWER LEVY-TREATMENT</v>
          </cell>
          <cell r="B800">
            <v>29377</v>
          </cell>
        </row>
        <row r="801">
          <cell r="A801" t="str">
            <v>2013001SANITARY SEWER LEVY-TREATMENT</v>
          </cell>
          <cell r="B801">
            <v>6528</v>
          </cell>
        </row>
        <row r="802">
          <cell r="A802" t="str">
            <v>2013001SANITARY SEWER LEVY-TREATMENT</v>
          </cell>
          <cell r="B802">
            <v>16320</v>
          </cell>
        </row>
        <row r="803">
          <cell r="A803" t="str">
            <v>2013001SANITARY SEWER LEVY-TREATMENT</v>
          </cell>
          <cell r="B803">
            <v>19583.060000000001</v>
          </cell>
        </row>
        <row r="804">
          <cell r="A804" t="str">
            <v>2013001WATER LEVY - DISTRIBUTION</v>
          </cell>
          <cell r="B804">
            <v>30014</v>
          </cell>
        </row>
        <row r="805">
          <cell r="A805" t="str">
            <v>2013001WATER LEVY - DISTRIBUTION</v>
          </cell>
          <cell r="B805">
            <v>25726</v>
          </cell>
        </row>
        <row r="806">
          <cell r="A806" t="str">
            <v>2013001WATER LEVY - DISTRIBUTION</v>
          </cell>
          <cell r="B806">
            <v>10719</v>
          </cell>
        </row>
        <row r="807">
          <cell r="A807" t="str">
            <v>2013001WATER LEVY - DISTRIBUTION</v>
          </cell>
          <cell r="B807">
            <v>25726</v>
          </cell>
        </row>
        <row r="808">
          <cell r="A808" t="str">
            <v>2013001WATER LEVY - DISTRIBUTION</v>
          </cell>
          <cell r="B808">
            <v>19294</v>
          </cell>
        </row>
        <row r="809">
          <cell r="A809" t="str">
            <v>2013001WATER LEVY - DISTRIBUTION</v>
          </cell>
          <cell r="B809">
            <v>19294</v>
          </cell>
        </row>
        <row r="810">
          <cell r="A810" t="str">
            <v>2013001WATER LEVY - DISTRIBUTION</v>
          </cell>
          <cell r="B810">
            <v>4288</v>
          </cell>
        </row>
        <row r="811">
          <cell r="A811" t="str">
            <v>2013001WATER LEVY - DISTRIBUTION</v>
          </cell>
          <cell r="B811">
            <v>10719</v>
          </cell>
        </row>
        <row r="812">
          <cell r="A812" t="str">
            <v>2013001WATER LEVY - DISTRIBUTION</v>
          </cell>
          <cell r="B812">
            <v>12863.46</v>
          </cell>
        </row>
        <row r="813">
          <cell r="A813" t="str">
            <v>2013001WATER LEVY - TREATMENT</v>
          </cell>
          <cell r="B813">
            <v>10528</v>
          </cell>
        </row>
        <row r="814">
          <cell r="A814" t="str">
            <v>2013001WATER LEVY - TREATMENT</v>
          </cell>
          <cell r="B814">
            <v>9024</v>
          </cell>
        </row>
        <row r="815">
          <cell r="A815" t="str">
            <v>2013001WATER LEVY - TREATMENT</v>
          </cell>
          <cell r="B815">
            <v>3760</v>
          </cell>
        </row>
        <row r="816">
          <cell r="A816" t="str">
            <v>2013001WATER LEVY - TREATMENT</v>
          </cell>
          <cell r="B816">
            <v>9024</v>
          </cell>
        </row>
        <row r="817">
          <cell r="A817" t="str">
            <v>2013001WATER LEVY - TREATMENT</v>
          </cell>
          <cell r="B817">
            <v>6768</v>
          </cell>
        </row>
        <row r="818">
          <cell r="A818" t="str">
            <v>2013001WATER LEVY - TREATMENT</v>
          </cell>
          <cell r="B818">
            <v>6768</v>
          </cell>
        </row>
        <row r="819">
          <cell r="A819" t="str">
            <v>2013001WATER LEVY - TREATMENT</v>
          </cell>
          <cell r="B819">
            <v>1504</v>
          </cell>
        </row>
        <row r="820">
          <cell r="A820" t="str">
            <v>2013001WATER LEVY - TREATMENT</v>
          </cell>
          <cell r="B820">
            <v>3760</v>
          </cell>
        </row>
        <row r="821">
          <cell r="A821" t="str">
            <v>2013001WATER LEVY - TREATMENT</v>
          </cell>
          <cell r="B821">
            <v>4513.28</v>
          </cell>
        </row>
        <row r="822">
          <cell r="A822" t="str">
            <v>2013002SANITARY SEWER LEVY-COLLECTION</v>
          </cell>
          <cell r="B822">
            <v>53371</v>
          </cell>
        </row>
        <row r="823">
          <cell r="A823" t="str">
            <v>2013002SANITARY SEWER LEVY-COLLECTION</v>
          </cell>
          <cell r="B823">
            <v>9149</v>
          </cell>
        </row>
        <row r="824">
          <cell r="A824" t="str">
            <v>2013002SANITARY SEWER LEVY-COLLECTION</v>
          </cell>
          <cell r="B824">
            <v>4575</v>
          </cell>
        </row>
        <row r="825">
          <cell r="A825" t="str">
            <v>2013002SANITARY SEWER LEVY-COLLECTION</v>
          </cell>
          <cell r="B825">
            <v>4575</v>
          </cell>
        </row>
        <row r="826">
          <cell r="A826" t="str">
            <v>2013002SANITARY SEWER LEVY-COLLECTION</v>
          </cell>
          <cell r="B826">
            <v>80817.66</v>
          </cell>
        </row>
        <row r="827">
          <cell r="A827" t="str">
            <v>2013002SANITARY SEWER LEVY-TREATMENT</v>
          </cell>
          <cell r="B827">
            <v>87750</v>
          </cell>
        </row>
        <row r="828">
          <cell r="A828" t="str">
            <v>2013002SANITARY SEWER LEVY-TREATMENT</v>
          </cell>
          <cell r="B828">
            <v>15043</v>
          </cell>
        </row>
        <row r="829">
          <cell r="A829" t="str">
            <v>2013002SANITARY SEWER LEVY-TREATMENT</v>
          </cell>
          <cell r="B829">
            <v>7521</v>
          </cell>
        </row>
        <row r="830">
          <cell r="A830" t="str">
            <v>2013002SANITARY SEWER LEVY-TREATMENT</v>
          </cell>
          <cell r="B830">
            <v>7521</v>
          </cell>
        </row>
        <row r="831">
          <cell r="A831" t="str">
            <v>2013002SANITARY SEWER LEVY-TREATMENT</v>
          </cell>
          <cell r="B831">
            <v>132878.89000000001</v>
          </cell>
        </row>
        <row r="832">
          <cell r="A832" t="str">
            <v>2013002WATER LEVY - DISTRIBUTION</v>
          </cell>
          <cell r="B832">
            <v>57634</v>
          </cell>
        </row>
        <row r="833">
          <cell r="A833" t="str">
            <v>2013002WATER LEVY - DISTRIBUTION</v>
          </cell>
          <cell r="B833">
            <v>9880</v>
          </cell>
        </row>
        <row r="834">
          <cell r="A834" t="str">
            <v>2013002WATER LEVY - DISTRIBUTION</v>
          </cell>
          <cell r="B834">
            <v>4940</v>
          </cell>
        </row>
        <row r="835">
          <cell r="A835" t="str">
            <v>2013002WATER LEVY - DISTRIBUTION</v>
          </cell>
          <cell r="B835">
            <v>4940</v>
          </cell>
        </row>
        <row r="836">
          <cell r="A836" t="str">
            <v>2013002WATER LEVY - DISTRIBUTION</v>
          </cell>
          <cell r="B836">
            <v>87274.09</v>
          </cell>
        </row>
        <row r="837">
          <cell r="A837" t="str">
            <v>2013002WATER LEVY - TREATMENT</v>
          </cell>
          <cell r="B837">
            <v>20217</v>
          </cell>
        </row>
        <row r="838">
          <cell r="A838" t="str">
            <v>2013002WATER LEVY - TREATMENT</v>
          </cell>
          <cell r="B838">
            <v>3466</v>
          </cell>
        </row>
        <row r="839">
          <cell r="A839" t="str">
            <v>2013002WATER LEVY - TREATMENT</v>
          </cell>
          <cell r="B839">
            <v>1733</v>
          </cell>
        </row>
        <row r="840">
          <cell r="A840" t="str">
            <v>2013002WATER LEVY - TREATMENT</v>
          </cell>
          <cell r="B840">
            <v>1733</v>
          </cell>
        </row>
        <row r="841">
          <cell r="A841" t="str">
            <v>2013002WATER LEVY - TREATMENT</v>
          </cell>
          <cell r="B841">
            <v>30613.43</v>
          </cell>
        </row>
        <row r="842">
          <cell r="A842" t="str">
            <v>2013003WATER LEVY - DISTRIBUTION</v>
          </cell>
          <cell r="B842">
            <v>14988.97</v>
          </cell>
        </row>
        <row r="843">
          <cell r="A843" t="str">
            <v>2013003WATER LEVY - TREATMENT</v>
          </cell>
          <cell r="B843">
            <v>5257.84</v>
          </cell>
        </row>
        <row r="844">
          <cell r="A844" t="str">
            <v>2013004SANITARY SEWER LEVY-COLLECTION</v>
          </cell>
          <cell r="B844">
            <v>94449.45</v>
          </cell>
        </row>
        <row r="845">
          <cell r="A845" t="str">
            <v>2013004SANITARY SEWER LEVY-TREATMENT</v>
          </cell>
          <cell r="B845">
            <v>155289.89000000001</v>
          </cell>
        </row>
        <row r="846">
          <cell r="A846" t="str">
            <v>2013004WATER LEVY - DISTRIBUTION</v>
          </cell>
          <cell r="B846">
            <v>101993.9</v>
          </cell>
        </row>
        <row r="847">
          <cell r="A847" t="str">
            <v>2013004WATER LEVY - TREATMENT</v>
          </cell>
          <cell r="B847">
            <v>35777.519999999997</v>
          </cell>
        </row>
        <row r="848">
          <cell r="A848" t="str">
            <v>2013005SANITARY SEWER LEVY-COLLECTION</v>
          </cell>
          <cell r="B848">
            <v>8537</v>
          </cell>
        </row>
        <row r="849">
          <cell r="A849" t="str">
            <v>2013005SANITARY SEWER LEVY-COLLECTION</v>
          </cell>
          <cell r="B849">
            <v>2668</v>
          </cell>
        </row>
        <row r="850">
          <cell r="A850" t="str">
            <v>2013005SANITARY SEWER LEVY-COLLECTION</v>
          </cell>
          <cell r="B850">
            <v>1067</v>
          </cell>
        </row>
        <row r="851">
          <cell r="A851" t="str">
            <v>2013005SANITARY SEWER LEVY-COLLECTION</v>
          </cell>
          <cell r="B851">
            <v>1067</v>
          </cell>
        </row>
        <row r="852">
          <cell r="A852" t="str">
            <v>2013005SANITARY SEWER LEVY-COLLECTION</v>
          </cell>
          <cell r="B852">
            <v>2668</v>
          </cell>
        </row>
        <row r="853">
          <cell r="A853" t="str">
            <v>2013005SANITARY SEWER LEVY-COLLECTION</v>
          </cell>
          <cell r="B853">
            <v>37351.269999999997</v>
          </cell>
        </row>
        <row r="854">
          <cell r="A854" t="str">
            <v>2013005SANITARY SEWER LEVY-TREATMENT</v>
          </cell>
          <cell r="B854">
            <v>14037</v>
          </cell>
        </row>
        <row r="855">
          <cell r="A855" t="str">
            <v>2013005SANITARY SEWER LEVY-TREATMENT</v>
          </cell>
          <cell r="B855">
            <v>4386</v>
          </cell>
        </row>
        <row r="856">
          <cell r="A856" t="str">
            <v>2013005SANITARY SEWER LEVY-TREATMENT</v>
          </cell>
          <cell r="B856">
            <v>1755</v>
          </cell>
        </row>
        <row r="857">
          <cell r="A857" t="str">
            <v>2013005SANITARY SEWER LEVY-TREATMENT</v>
          </cell>
          <cell r="B857">
            <v>1755</v>
          </cell>
        </row>
        <row r="858">
          <cell r="A858" t="str">
            <v>2013005SANITARY SEWER LEVY-TREATMENT</v>
          </cell>
          <cell r="B858">
            <v>4386</v>
          </cell>
        </row>
        <row r="859">
          <cell r="A859" t="str">
            <v>2013005SANITARY SEWER LEVY-TREATMENT</v>
          </cell>
          <cell r="B859">
            <v>61410.46</v>
          </cell>
        </row>
        <row r="860">
          <cell r="A860" t="str">
            <v>2013005WATER LEVY - DISTRIBUTION</v>
          </cell>
          <cell r="B860">
            <v>9219</v>
          </cell>
        </row>
        <row r="861">
          <cell r="A861" t="str">
            <v>2013005WATER LEVY - DISTRIBUTION</v>
          </cell>
          <cell r="B861">
            <v>2881</v>
          </cell>
        </row>
        <row r="862">
          <cell r="A862" t="str">
            <v>2013005WATER LEVY - DISTRIBUTION</v>
          </cell>
          <cell r="B862">
            <v>1152</v>
          </cell>
        </row>
        <row r="863">
          <cell r="A863" t="str">
            <v>2013005WATER LEVY - DISTRIBUTION</v>
          </cell>
          <cell r="B863">
            <v>1152</v>
          </cell>
        </row>
        <row r="864">
          <cell r="A864" t="str">
            <v>2013005WATER LEVY - DISTRIBUTION</v>
          </cell>
          <cell r="B864">
            <v>2881</v>
          </cell>
        </row>
        <row r="865">
          <cell r="A865" t="str">
            <v>2013005WATER LEVY - DISTRIBUTION</v>
          </cell>
          <cell r="B865">
            <v>40335.43</v>
          </cell>
        </row>
        <row r="866">
          <cell r="A866" t="str">
            <v>2013005WATER LEVY - TREATMENT</v>
          </cell>
          <cell r="B866">
            <v>3234</v>
          </cell>
        </row>
        <row r="867">
          <cell r="A867" t="str">
            <v>2013005WATER LEVY - TREATMENT</v>
          </cell>
          <cell r="B867">
            <v>1011</v>
          </cell>
        </row>
        <row r="868">
          <cell r="A868" t="str">
            <v>2013005WATER LEVY - TREATMENT</v>
          </cell>
          <cell r="B868">
            <v>404</v>
          </cell>
        </row>
        <row r="869">
          <cell r="A869" t="str">
            <v>2013005WATER LEVY - TREATMENT</v>
          </cell>
          <cell r="B869">
            <v>404</v>
          </cell>
        </row>
        <row r="870">
          <cell r="A870" t="str">
            <v>2013005WATER LEVY - TREATMENT</v>
          </cell>
          <cell r="B870">
            <v>1011</v>
          </cell>
        </row>
        <row r="871">
          <cell r="A871" t="str">
            <v>2013005WATER LEVY - TREATMENT</v>
          </cell>
          <cell r="B871">
            <v>14148.15</v>
          </cell>
        </row>
        <row r="872">
          <cell r="A872" t="str">
            <v>2013006SANITARY SEWER LEVY-COLLECTION</v>
          </cell>
          <cell r="B872">
            <v>1016</v>
          </cell>
        </row>
        <row r="873">
          <cell r="A873" t="str">
            <v>2013006SANITARY SEWER LEVY-COLLECTION</v>
          </cell>
          <cell r="B873">
            <v>3386</v>
          </cell>
        </row>
        <row r="874">
          <cell r="A874" t="str">
            <v>2013006SANITARY SEWER LEVY-COLLECTION</v>
          </cell>
          <cell r="B874">
            <v>5756</v>
          </cell>
        </row>
        <row r="875">
          <cell r="A875" t="str">
            <v>2013006SANITARY SEWER LEVY-COLLECTION</v>
          </cell>
          <cell r="B875">
            <v>4400.57</v>
          </cell>
        </row>
        <row r="876">
          <cell r="A876" t="str">
            <v>2013006SANITARY SEWER LEVY-TREATMENT</v>
          </cell>
          <cell r="B876">
            <v>1670</v>
          </cell>
        </row>
        <row r="877">
          <cell r="A877" t="str">
            <v>2013006SANITARY SEWER LEVY-TREATMENT</v>
          </cell>
          <cell r="B877">
            <v>5567</v>
          </cell>
        </row>
        <row r="878">
          <cell r="A878" t="str">
            <v>2013006SANITARY SEWER LEVY-TREATMENT</v>
          </cell>
          <cell r="B878">
            <v>9464</v>
          </cell>
        </row>
        <row r="879">
          <cell r="A879" t="str">
            <v>2013006SANITARY SEWER LEVY-TREATMENT</v>
          </cell>
          <cell r="B879">
            <v>7236.86</v>
          </cell>
        </row>
        <row r="880">
          <cell r="A880" t="str">
            <v>2013006WATER LEVY - DISTRIBUTION</v>
          </cell>
          <cell r="B880">
            <v>1097</v>
          </cell>
        </row>
        <row r="881">
          <cell r="A881" t="str">
            <v>2013006WATER LEVY - DISTRIBUTION</v>
          </cell>
          <cell r="B881">
            <v>3656</v>
          </cell>
        </row>
        <row r="882">
          <cell r="A882" t="str">
            <v>2013006WATER LEVY - DISTRIBUTION</v>
          </cell>
          <cell r="B882">
            <v>6216</v>
          </cell>
        </row>
        <row r="883">
          <cell r="A883" t="str">
            <v>2013006WATER LEVY - DISTRIBUTION</v>
          </cell>
          <cell r="B883">
            <v>4753.13</v>
          </cell>
        </row>
        <row r="884">
          <cell r="A884" t="str">
            <v>2013006WATER LEVY - TREATMENT</v>
          </cell>
          <cell r="B884">
            <v>385</v>
          </cell>
        </row>
        <row r="885">
          <cell r="A885" t="str">
            <v>2013006WATER LEVY - TREATMENT</v>
          </cell>
          <cell r="B885">
            <v>1283</v>
          </cell>
        </row>
        <row r="886">
          <cell r="A886" t="str">
            <v>2013006WATER LEVY - TREATMENT</v>
          </cell>
          <cell r="B886">
            <v>2180</v>
          </cell>
        </row>
        <row r="887">
          <cell r="A887" t="str">
            <v>2013006WATER LEVY - TREATMENT</v>
          </cell>
          <cell r="B887">
            <v>1666.65</v>
          </cell>
        </row>
        <row r="888">
          <cell r="A888" t="str">
            <v>2013007SANITARY SEWER LEVY-COLLECTION</v>
          </cell>
          <cell r="B888">
            <v>1092</v>
          </cell>
        </row>
        <row r="889">
          <cell r="A889" t="str">
            <v>2013007SANITARY SEWER LEVY-COLLECTION</v>
          </cell>
          <cell r="B889">
            <v>2183</v>
          </cell>
        </row>
        <row r="890">
          <cell r="A890" t="str">
            <v>2013007SANITARY SEWER LEVY-COLLECTION</v>
          </cell>
          <cell r="B890">
            <v>51306.43</v>
          </cell>
        </row>
        <row r="891">
          <cell r="A891" t="str">
            <v>2013007SANITARY SEWER LEVY-TREATMENT</v>
          </cell>
          <cell r="B891">
            <v>1795</v>
          </cell>
        </row>
        <row r="892">
          <cell r="A892" t="str">
            <v>2013007SANITARY SEWER LEVY-TREATMENT</v>
          </cell>
          <cell r="B892">
            <v>3590</v>
          </cell>
        </row>
        <row r="893">
          <cell r="A893" t="str">
            <v>2013007SANITARY SEWER LEVY-TREATMENT</v>
          </cell>
          <cell r="B893">
            <v>84355.54</v>
          </cell>
        </row>
        <row r="894">
          <cell r="A894" t="str">
            <v>2013007WATER LEVY - DISTRIBUTION</v>
          </cell>
          <cell r="B894">
            <v>1179</v>
          </cell>
        </row>
        <row r="895">
          <cell r="A895" t="str">
            <v>2013007WATER LEVY - DISTRIBUTION</v>
          </cell>
          <cell r="B895">
            <v>2358</v>
          </cell>
        </row>
        <row r="896">
          <cell r="A896" t="str">
            <v>2013007WATER LEVY - DISTRIBUTION</v>
          </cell>
          <cell r="B896">
            <v>55404.3</v>
          </cell>
        </row>
        <row r="897">
          <cell r="A897" t="str">
            <v>2013007WATER LEVY - TREATMENT</v>
          </cell>
          <cell r="B897">
            <v>414</v>
          </cell>
        </row>
        <row r="898">
          <cell r="A898" t="str">
            <v>2013007WATER LEVY - TREATMENT</v>
          </cell>
          <cell r="B898">
            <v>827</v>
          </cell>
        </row>
        <row r="899">
          <cell r="A899" t="str">
            <v>2013007WATER LEVY - TREATMENT</v>
          </cell>
          <cell r="B899">
            <v>19434.48</v>
          </cell>
        </row>
        <row r="900">
          <cell r="A900" t="str">
            <v>2013008SANITARY SEWER LEVY-COLLECTION</v>
          </cell>
          <cell r="B900">
            <v>6404</v>
          </cell>
        </row>
        <row r="901">
          <cell r="A901" t="str">
            <v>2013008SANITARY SEWER LEVY-COLLECTION</v>
          </cell>
          <cell r="B901">
            <v>3493</v>
          </cell>
        </row>
        <row r="902">
          <cell r="A902" t="str">
            <v>2013008SANITARY SEWER LEVY-COLLECTION</v>
          </cell>
          <cell r="B902">
            <v>3493</v>
          </cell>
        </row>
        <row r="903">
          <cell r="A903" t="str">
            <v>2013008SANITARY SEWER LEVY-COLLECTION</v>
          </cell>
          <cell r="B903">
            <v>5239</v>
          </cell>
        </row>
        <row r="904">
          <cell r="A904" t="str">
            <v>2013008SANITARY SEWER LEVY-COLLECTION</v>
          </cell>
          <cell r="B904">
            <v>1746</v>
          </cell>
        </row>
        <row r="905">
          <cell r="A905" t="str">
            <v>2013008SANITARY SEWER LEVY-COLLECTION</v>
          </cell>
          <cell r="B905">
            <v>1746</v>
          </cell>
        </row>
        <row r="906">
          <cell r="A906" t="str">
            <v>2013008SANITARY SEWER LEVY-COLLECTION</v>
          </cell>
          <cell r="B906">
            <v>8150</v>
          </cell>
        </row>
        <row r="907">
          <cell r="A907" t="str">
            <v>2013008SANITARY SEWER LEVY-COLLECTION</v>
          </cell>
          <cell r="B907">
            <v>22705.47</v>
          </cell>
        </row>
        <row r="908">
          <cell r="A908" t="str">
            <v>2013008SANITARY SEWER LEVY-TREATMENT</v>
          </cell>
          <cell r="B908">
            <v>10529</v>
          </cell>
        </row>
        <row r="909">
          <cell r="A909" t="str">
            <v>2013008SANITARY SEWER LEVY-TREATMENT</v>
          </cell>
          <cell r="B909">
            <v>5743</v>
          </cell>
        </row>
        <row r="910">
          <cell r="A910" t="str">
            <v>2013008SANITARY SEWER LEVY-TREATMENT</v>
          </cell>
          <cell r="B910">
            <v>5743</v>
          </cell>
        </row>
        <row r="911">
          <cell r="A911" t="str">
            <v>2013008SANITARY SEWER LEVY-TREATMENT</v>
          </cell>
          <cell r="B911">
            <v>8614</v>
          </cell>
        </row>
        <row r="912">
          <cell r="A912" t="str">
            <v>2013008SANITARY SEWER LEVY-TREATMENT</v>
          </cell>
          <cell r="B912">
            <v>2871</v>
          </cell>
        </row>
        <row r="913">
          <cell r="A913" t="str">
            <v>2013008SANITARY SEWER LEVY-TREATMENT</v>
          </cell>
          <cell r="B913">
            <v>2871</v>
          </cell>
        </row>
        <row r="914">
          <cell r="A914" t="str">
            <v>2013008SANITARY SEWER LEVY-TREATMENT</v>
          </cell>
          <cell r="B914">
            <v>13400</v>
          </cell>
        </row>
        <row r="915">
          <cell r="A915" t="str">
            <v>2013008SANITARY SEWER LEVY-TREATMENT</v>
          </cell>
          <cell r="B915">
            <v>37330.46</v>
          </cell>
        </row>
        <row r="916">
          <cell r="A916" t="str">
            <v>2013008WATER LEVY - DISTRIBUTION</v>
          </cell>
          <cell r="B916">
            <v>6915</v>
          </cell>
        </row>
        <row r="917">
          <cell r="A917" t="str">
            <v>2013008WATER LEVY - DISTRIBUTION</v>
          </cell>
          <cell r="B917">
            <v>3772</v>
          </cell>
        </row>
        <row r="918">
          <cell r="A918" t="str">
            <v>2013008WATER LEVY - DISTRIBUTION</v>
          </cell>
          <cell r="B918">
            <v>3772</v>
          </cell>
        </row>
        <row r="919">
          <cell r="A919" t="str">
            <v>2013008WATER LEVY - DISTRIBUTION</v>
          </cell>
          <cell r="B919">
            <v>5658</v>
          </cell>
        </row>
        <row r="920">
          <cell r="A920" t="str">
            <v>2013008WATER LEVY - DISTRIBUTION</v>
          </cell>
          <cell r="B920">
            <v>1886</v>
          </cell>
        </row>
        <row r="921">
          <cell r="A921" t="str">
            <v>2013008WATER LEVY - DISTRIBUTION</v>
          </cell>
          <cell r="B921">
            <v>1886</v>
          </cell>
        </row>
        <row r="922">
          <cell r="A922" t="str">
            <v>2013008WATER LEVY - DISTRIBUTION</v>
          </cell>
          <cell r="B922">
            <v>8801</v>
          </cell>
        </row>
        <row r="923">
          <cell r="A923" t="str">
            <v>2013008WATER LEVY - DISTRIBUTION</v>
          </cell>
          <cell r="B923">
            <v>24517.61</v>
          </cell>
        </row>
        <row r="924">
          <cell r="A924" t="str">
            <v>2013008WATER LEVY - TREATMENT</v>
          </cell>
          <cell r="B924">
            <v>2426</v>
          </cell>
        </row>
        <row r="925">
          <cell r="A925" t="str">
            <v>2013008WATER LEVY - TREATMENT</v>
          </cell>
          <cell r="B925">
            <v>1323</v>
          </cell>
        </row>
        <row r="926">
          <cell r="A926" t="str">
            <v>2013008WATER LEVY - TREATMENT</v>
          </cell>
          <cell r="B926">
            <v>1323</v>
          </cell>
        </row>
        <row r="927">
          <cell r="A927" t="str">
            <v>2013008WATER LEVY - TREATMENT</v>
          </cell>
          <cell r="B927">
            <v>1985</v>
          </cell>
        </row>
        <row r="928">
          <cell r="A928" t="str">
            <v>2013008WATER LEVY - TREATMENT</v>
          </cell>
          <cell r="B928">
            <v>662</v>
          </cell>
        </row>
        <row r="929">
          <cell r="A929" t="str">
            <v>2013008WATER LEVY - TREATMENT</v>
          </cell>
          <cell r="B929">
            <v>662</v>
          </cell>
        </row>
        <row r="930">
          <cell r="A930" t="str">
            <v>2013008WATER LEVY - TREATMENT</v>
          </cell>
          <cell r="B930">
            <v>3087</v>
          </cell>
        </row>
        <row r="931">
          <cell r="A931" t="str">
            <v>2013008WATER LEVY - TREATMENT</v>
          </cell>
          <cell r="B931">
            <v>8599.06</v>
          </cell>
        </row>
        <row r="932">
          <cell r="A932" t="str">
            <v>2013009SANITARY SEWER LEVY-COLLECTION</v>
          </cell>
          <cell r="B932">
            <v>16826</v>
          </cell>
        </row>
        <row r="933">
          <cell r="A933" t="str">
            <v>2013009SANITARY SEWER LEVY-COLLECTION</v>
          </cell>
          <cell r="B933">
            <v>1683</v>
          </cell>
        </row>
        <row r="934">
          <cell r="A934" t="str">
            <v>2013009SANITARY SEWER LEVY-COLLECTION</v>
          </cell>
          <cell r="B934">
            <v>1683</v>
          </cell>
        </row>
        <row r="935">
          <cell r="A935" t="str">
            <v>2013009SANITARY SEWER LEVY-COLLECTION</v>
          </cell>
          <cell r="B935">
            <v>1683</v>
          </cell>
        </row>
        <row r="936">
          <cell r="A936" t="str">
            <v>2013009SANITARY SEWER LEVY-COLLECTION</v>
          </cell>
          <cell r="B936">
            <v>1683</v>
          </cell>
        </row>
        <row r="937">
          <cell r="A937" t="str">
            <v>2013009SANITARY SEWER LEVY-COLLECTION</v>
          </cell>
          <cell r="B937">
            <v>1683</v>
          </cell>
        </row>
        <row r="938">
          <cell r="A938" t="str">
            <v>2013009SANITARY SEWER LEVY-COLLECTION</v>
          </cell>
          <cell r="B938">
            <v>16825.169999999998</v>
          </cell>
        </row>
        <row r="939">
          <cell r="A939" t="str">
            <v>2013009SANITARY SEWER LEVY-TREATMENT</v>
          </cell>
          <cell r="B939">
            <v>27665</v>
          </cell>
        </row>
        <row r="940">
          <cell r="A940" t="str">
            <v>2013009SANITARY SEWER LEVY-TREATMENT</v>
          </cell>
          <cell r="B940">
            <v>2767</v>
          </cell>
        </row>
        <row r="941">
          <cell r="A941" t="str">
            <v>2013009SANITARY SEWER LEVY-TREATMENT</v>
          </cell>
          <cell r="B941">
            <v>2767</v>
          </cell>
        </row>
        <row r="942">
          <cell r="A942" t="str">
            <v>2013009SANITARY SEWER LEVY-TREATMENT</v>
          </cell>
          <cell r="B942">
            <v>2767</v>
          </cell>
        </row>
        <row r="943">
          <cell r="A943" t="str">
            <v>2013009SANITARY SEWER LEVY-TREATMENT</v>
          </cell>
          <cell r="B943">
            <v>2767</v>
          </cell>
        </row>
        <row r="944">
          <cell r="A944" t="str">
            <v>2013009SANITARY SEWER LEVY-TREATMENT</v>
          </cell>
          <cell r="B944">
            <v>2767</v>
          </cell>
        </row>
        <row r="945">
          <cell r="A945" t="str">
            <v>2013009SANITARY SEWER LEVY-TREATMENT</v>
          </cell>
          <cell r="B945">
            <v>27663.46</v>
          </cell>
        </row>
        <row r="946">
          <cell r="A946" t="str">
            <v>2013009WATER LEVY - DISTRIBUTION</v>
          </cell>
          <cell r="B946">
            <v>18171</v>
          </cell>
        </row>
        <row r="947">
          <cell r="A947" t="str">
            <v>2013009WATER LEVY - DISTRIBUTION</v>
          </cell>
          <cell r="B947">
            <v>1817</v>
          </cell>
        </row>
        <row r="948">
          <cell r="A948" t="str">
            <v>2013009WATER LEVY - DISTRIBUTION</v>
          </cell>
          <cell r="B948">
            <v>1817</v>
          </cell>
        </row>
        <row r="949">
          <cell r="A949" t="str">
            <v>2013009WATER LEVY - DISTRIBUTION</v>
          </cell>
          <cell r="B949">
            <v>1817</v>
          </cell>
        </row>
        <row r="950">
          <cell r="A950" t="str">
            <v>2013009WATER LEVY - DISTRIBUTION</v>
          </cell>
          <cell r="B950">
            <v>1817</v>
          </cell>
        </row>
        <row r="951">
          <cell r="A951" t="str">
            <v>2013009WATER LEVY - DISTRIBUTION</v>
          </cell>
          <cell r="B951">
            <v>1817</v>
          </cell>
        </row>
        <row r="952">
          <cell r="A952" t="str">
            <v>2013009WATER LEVY - DISTRIBUTION</v>
          </cell>
          <cell r="B952">
            <v>18170.34</v>
          </cell>
        </row>
        <row r="953">
          <cell r="A953" t="str">
            <v>2013009WATER LEVY - TREATMENT</v>
          </cell>
          <cell r="B953">
            <v>6374</v>
          </cell>
        </row>
        <row r="954">
          <cell r="A954" t="str">
            <v>2013009WATER LEVY - TREATMENT</v>
          </cell>
          <cell r="B954">
            <v>637</v>
          </cell>
        </row>
        <row r="955">
          <cell r="A955" t="str">
            <v>2013009WATER LEVY - TREATMENT</v>
          </cell>
          <cell r="B955">
            <v>637</v>
          </cell>
        </row>
        <row r="956">
          <cell r="A956" t="str">
            <v>2013009WATER LEVY - TREATMENT</v>
          </cell>
          <cell r="B956">
            <v>637</v>
          </cell>
        </row>
        <row r="957">
          <cell r="A957" t="str">
            <v>2013009WATER LEVY - TREATMENT</v>
          </cell>
          <cell r="B957">
            <v>637</v>
          </cell>
        </row>
        <row r="958">
          <cell r="A958" t="str">
            <v>2013009WATER LEVY - TREATMENT</v>
          </cell>
          <cell r="B958">
            <v>637</v>
          </cell>
        </row>
        <row r="959">
          <cell r="A959" t="str">
            <v>2013009WATER LEVY - TREATMENT</v>
          </cell>
          <cell r="B959">
            <v>6375.69</v>
          </cell>
        </row>
        <row r="960">
          <cell r="A960" t="str">
            <v>2013010SANITARY SEWER LEVY-COLLECTION</v>
          </cell>
          <cell r="B960">
            <v>10827</v>
          </cell>
        </row>
        <row r="961">
          <cell r="A961" t="str">
            <v>2013010SANITARY SEWER LEVY-COLLECTION</v>
          </cell>
          <cell r="B961">
            <v>3609</v>
          </cell>
        </row>
        <row r="962">
          <cell r="A962" t="str">
            <v>2013010SANITARY SEWER LEVY-COLLECTION</v>
          </cell>
          <cell r="B962">
            <v>7218</v>
          </cell>
        </row>
        <row r="963">
          <cell r="A963" t="str">
            <v>2013010SANITARY SEWER LEVY-COLLECTION</v>
          </cell>
          <cell r="B963">
            <v>2406</v>
          </cell>
        </row>
        <row r="964">
          <cell r="A964" t="str">
            <v>2013010SANITARY SEWER LEVY-COLLECTION</v>
          </cell>
          <cell r="B964">
            <v>7218</v>
          </cell>
        </row>
        <row r="965">
          <cell r="A965" t="str">
            <v>2013010SANITARY SEWER LEVY-COLLECTION</v>
          </cell>
          <cell r="B965">
            <v>15638</v>
          </cell>
        </row>
        <row r="966">
          <cell r="A966" t="str">
            <v>2013010SANITARY SEWER LEVY-COLLECTION</v>
          </cell>
          <cell r="B966">
            <v>73379.42</v>
          </cell>
        </row>
        <row r="967">
          <cell r="A967" t="str">
            <v>2013010SANITARY SEWER LEVY-TREATMENT</v>
          </cell>
          <cell r="B967">
            <v>17801</v>
          </cell>
        </row>
        <row r="968">
          <cell r="A968" t="str">
            <v>2013010SANITARY SEWER LEVY-TREATMENT</v>
          </cell>
          <cell r="B968">
            <v>5934</v>
          </cell>
        </row>
        <row r="969">
          <cell r="A969" t="str">
            <v>2013010SANITARY SEWER LEVY-TREATMENT</v>
          </cell>
          <cell r="B969">
            <v>11867</v>
          </cell>
        </row>
        <row r="970">
          <cell r="A970" t="str">
            <v>2013010SANITARY SEWER LEVY-TREATMENT</v>
          </cell>
          <cell r="B970">
            <v>3956</v>
          </cell>
        </row>
        <row r="971">
          <cell r="A971" t="str">
            <v>2013010SANITARY SEWER LEVY-TREATMENT</v>
          </cell>
          <cell r="B971">
            <v>11867</v>
          </cell>
        </row>
        <row r="972">
          <cell r="A972" t="str">
            <v>2013010SANITARY SEWER LEVY-TREATMENT</v>
          </cell>
          <cell r="B972">
            <v>25712</v>
          </cell>
        </row>
        <row r="973">
          <cell r="A973" t="str">
            <v>2013010SANITARY SEWER LEVY-TREATMENT</v>
          </cell>
          <cell r="B973">
            <v>120647.76</v>
          </cell>
        </row>
        <row r="974">
          <cell r="A974" t="str">
            <v>2013010WATER LEVY - DISTRIBUTION</v>
          </cell>
          <cell r="B974">
            <v>11691</v>
          </cell>
        </row>
        <row r="975">
          <cell r="A975" t="str">
            <v>2013010WATER LEVY - DISTRIBUTION</v>
          </cell>
          <cell r="B975">
            <v>3897</v>
          </cell>
        </row>
        <row r="976">
          <cell r="A976" t="str">
            <v>2013010WATER LEVY - DISTRIBUTION</v>
          </cell>
          <cell r="B976">
            <v>7794</v>
          </cell>
        </row>
        <row r="977">
          <cell r="A977" t="str">
            <v>2013010WATER LEVY - DISTRIBUTION</v>
          </cell>
          <cell r="B977">
            <v>2598</v>
          </cell>
        </row>
        <row r="978">
          <cell r="A978" t="str">
            <v>2013010WATER LEVY - DISTRIBUTION</v>
          </cell>
          <cell r="B978">
            <v>7794</v>
          </cell>
        </row>
        <row r="979">
          <cell r="A979" t="str">
            <v>2013010WATER LEVY - DISTRIBUTION</v>
          </cell>
          <cell r="B979">
            <v>16888</v>
          </cell>
        </row>
        <row r="980">
          <cell r="A980" t="str">
            <v>2013010WATER LEVY - DISTRIBUTION</v>
          </cell>
          <cell r="B980">
            <v>79242.399999999994</v>
          </cell>
        </row>
        <row r="981">
          <cell r="A981" t="str">
            <v>2013010WATER LEVY - TREATMENT</v>
          </cell>
          <cell r="B981">
            <v>4101</v>
          </cell>
        </row>
        <row r="982">
          <cell r="A982" t="str">
            <v>2013010WATER LEVY - TREATMENT</v>
          </cell>
          <cell r="B982">
            <v>1367</v>
          </cell>
        </row>
        <row r="983">
          <cell r="A983" t="str">
            <v>2013010WATER LEVY - TREATMENT</v>
          </cell>
          <cell r="B983">
            <v>2734</v>
          </cell>
        </row>
        <row r="984">
          <cell r="A984" t="str">
            <v>2013010WATER LEVY - TREATMENT</v>
          </cell>
          <cell r="B984">
            <v>911</v>
          </cell>
        </row>
        <row r="985">
          <cell r="A985" t="str">
            <v>2013010WATER LEVY - TREATMENT</v>
          </cell>
          <cell r="B985">
            <v>2734</v>
          </cell>
        </row>
        <row r="986">
          <cell r="A986" t="str">
            <v>2013010WATER LEVY - TREATMENT</v>
          </cell>
          <cell r="B986">
            <v>5924</v>
          </cell>
        </row>
        <row r="987">
          <cell r="A987" t="str">
            <v>2013010WATER LEVY - TREATMENT</v>
          </cell>
          <cell r="B987">
            <v>27796.99</v>
          </cell>
        </row>
        <row r="988">
          <cell r="A988" t="str">
            <v>2013011SANITARY SEWER LEVY-COLLECTION</v>
          </cell>
          <cell r="B988">
            <v>7560</v>
          </cell>
        </row>
        <row r="989">
          <cell r="A989" t="str">
            <v>2013011SANITARY SEWER LEVY-COLLECTION</v>
          </cell>
          <cell r="B989">
            <v>7560</v>
          </cell>
        </row>
        <row r="990">
          <cell r="A990" t="str">
            <v>2013011SANITARY SEWER LEVY-COLLECTION</v>
          </cell>
          <cell r="B990">
            <v>12959</v>
          </cell>
        </row>
        <row r="991">
          <cell r="A991" t="str">
            <v>2013011SANITARY SEWER LEVY-COLLECTION</v>
          </cell>
          <cell r="B991">
            <v>7560</v>
          </cell>
        </row>
        <row r="992">
          <cell r="A992" t="str">
            <v>2013011SANITARY SEWER LEVY-COLLECTION</v>
          </cell>
          <cell r="B992">
            <v>14039</v>
          </cell>
        </row>
        <row r="993">
          <cell r="A993" t="str">
            <v>2013011SANITARY SEWER LEVY-COLLECTION</v>
          </cell>
          <cell r="B993">
            <v>22679</v>
          </cell>
        </row>
        <row r="994">
          <cell r="A994" t="str">
            <v>2013011SANITARY SEWER LEVY-COLLECTION</v>
          </cell>
          <cell r="B994">
            <v>35635.89</v>
          </cell>
        </row>
        <row r="995">
          <cell r="A995" t="str">
            <v>2013011SANITARY SEWER LEVY-TREATMENT</v>
          </cell>
          <cell r="B995">
            <v>12429</v>
          </cell>
        </row>
        <row r="996">
          <cell r="A996" t="str">
            <v>2013011SANITARY SEWER LEVY-TREATMENT</v>
          </cell>
          <cell r="B996">
            <v>12429</v>
          </cell>
        </row>
        <row r="997">
          <cell r="A997" t="str">
            <v>2013011SANITARY SEWER LEVY-TREATMENT</v>
          </cell>
          <cell r="B997">
            <v>21307</v>
          </cell>
        </row>
        <row r="998">
          <cell r="A998" t="str">
            <v>2013011SANITARY SEWER LEVY-TREATMENT</v>
          </cell>
          <cell r="B998">
            <v>12429</v>
          </cell>
        </row>
        <row r="999">
          <cell r="A999" t="str">
            <v>2013011SANITARY SEWER LEVY-TREATMENT</v>
          </cell>
          <cell r="B999">
            <v>23082</v>
          </cell>
        </row>
        <row r="1000">
          <cell r="A1000" t="str">
            <v>2013011SANITARY SEWER LEVY-TREATMENT</v>
          </cell>
          <cell r="B1000">
            <v>37287</v>
          </cell>
        </row>
        <row r="1001">
          <cell r="A1001" t="str">
            <v>2013011SANITARY SEWER LEVY-TREATMENT</v>
          </cell>
          <cell r="B1001">
            <v>58594.43</v>
          </cell>
        </row>
        <row r="1002">
          <cell r="A1002" t="str">
            <v>2013011WATER LEVY - DISTRIBUTION</v>
          </cell>
          <cell r="B1002">
            <v>8163</v>
          </cell>
        </row>
        <row r="1003">
          <cell r="A1003" t="str">
            <v>2013011WATER LEVY - DISTRIBUTION</v>
          </cell>
          <cell r="B1003">
            <v>8163</v>
          </cell>
        </row>
        <row r="1004">
          <cell r="A1004" t="str">
            <v>2013011WATER LEVY - DISTRIBUTION</v>
          </cell>
          <cell r="B1004">
            <v>13994</v>
          </cell>
        </row>
        <row r="1005">
          <cell r="A1005" t="str">
            <v>2013011WATER LEVY - DISTRIBUTION</v>
          </cell>
          <cell r="B1005">
            <v>8163</v>
          </cell>
        </row>
        <row r="1006">
          <cell r="A1006" t="str">
            <v>2013011WATER LEVY - DISTRIBUTION</v>
          </cell>
          <cell r="B1006">
            <v>15160</v>
          </cell>
        </row>
        <row r="1007">
          <cell r="A1007" t="str">
            <v>2013011WATER LEVY - DISTRIBUTION</v>
          </cell>
          <cell r="B1007">
            <v>24490</v>
          </cell>
        </row>
        <row r="1008">
          <cell r="A1008" t="str">
            <v>2013011WATER LEVY - DISTRIBUTION</v>
          </cell>
          <cell r="B1008">
            <v>38486.160000000003</v>
          </cell>
        </row>
        <row r="1009">
          <cell r="A1009" t="str">
            <v>2013011WATER LEVY - TREATMENT</v>
          </cell>
          <cell r="B1009">
            <v>2864</v>
          </cell>
        </row>
        <row r="1010">
          <cell r="A1010" t="str">
            <v>2013011WATER LEVY - TREATMENT</v>
          </cell>
          <cell r="B1010">
            <v>2864</v>
          </cell>
        </row>
        <row r="1011">
          <cell r="A1011" t="str">
            <v>2013011WATER LEVY - TREATMENT</v>
          </cell>
          <cell r="B1011">
            <v>4909</v>
          </cell>
        </row>
        <row r="1012">
          <cell r="A1012" t="str">
            <v>2013011WATER LEVY - TREATMENT</v>
          </cell>
          <cell r="B1012">
            <v>2864</v>
          </cell>
        </row>
        <row r="1013">
          <cell r="A1013" t="str">
            <v>2013011WATER LEVY - TREATMENT</v>
          </cell>
          <cell r="B1013">
            <v>5318</v>
          </cell>
        </row>
        <row r="1014">
          <cell r="A1014" t="str">
            <v>2013011WATER LEVY - TREATMENT</v>
          </cell>
          <cell r="B1014">
            <v>8591</v>
          </cell>
        </row>
        <row r="1015">
          <cell r="A1015" t="str">
            <v>2013011WATER LEVY - TREATMENT</v>
          </cell>
          <cell r="B1015">
            <v>13497.78</v>
          </cell>
        </row>
        <row r="1016">
          <cell r="A1016" t="str">
            <v>2013012SANITARY SEWER LEVY-COLLECTION</v>
          </cell>
          <cell r="B1016">
            <v>2163</v>
          </cell>
        </row>
        <row r="1017">
          <cell r="A1017" t="str">
            <v>2013012SANITARY SEWER LEVY-COLLECTION</v>
          </cell>
          <cell r="B1017">
            <v>5407</v>
          </cell>
        </row>
        <row r="1018">
          <cell r="A1018" t="str">
            <v>2013012SANITARY SEWER LEVY-COLLECTION</v>
          </cell>
          <cell r="B1018">
            <v>2163</v>
          </cell>
        </row>
        <row r="1019">
          <cell r="A1019" t="str">
            <v>2013012SANITARY SEWER LEVY-COLLECTION</v>
          </cell>
          <cell r="B1019">
            <v>2163</v>
          </cell>
        </row>
        <row r="1020">
          <cell r="A1020" t="str">
            <v>2013012SANITARY SEWER LEVY-COLLECTION</v>
          </cell>
          <cell r="B1020">
            <v>2163</v>
          </cell>
        </row>
        <row r="1021">
          <cell r="A1021" t="str">
            <v>2013012SANITARY SEWER LEVY-COLLECTION</v>
          </cell>
          <cell r="B1021">
            <v>3244</v>
          </cell>
        </row>
        <row r="1022">
          <cell r="A1022" t="str">
            <v>2013012SANITARY SEWER LEVY-COLLECTION</v>
          </cell>
          <cell r="B1022">
            <v>2163</v>
          </cell>
        </row>
        <row r="1023">
          <cell r="A1023" t="str">
            <v>2013012SANITARY SEWER LEVY-COLLECTION</v>
          </cell>
          <cell r="B1023">
            <v>6488</v>
          </cell>
        </row>
        <row r="1024">
          <cell r="A1024" t="str">
            <v>2013012SANITARY SEWER LEVY-COLLECTION</v>
          </cell>
          <cell r="B1024">
            <v>82180.7</v>
          </cell>
        </row>
        <row r="1025">
          <cell r="A1025" t="str">
            <v>2013012SANITARY SEWER LEVY-TREATMENT</v>
          </cell>
          <cell r="B1025">
            <v>3556</v>
          </cell>
        </row>
        <row r="1026">
          <cell r="A1026" t="str">
            <v>2013012SANITARY SEWER LEVY-TREATMENT</v>
          </cell>
          <cell r="B1026">
            <v>8890</v>
          </cell>
        </row>
        <row r="1027">
          <cell r="A1027" t="str">
            <v>2013012SANITARY SEWER LEVY-TREATMENT</v>
          </cell>
          <cell r="B1027">
            <v>3556</v>
          </cell>
        </row>
        <row r="1028">
          <cell r="A1028" t="str">
            <v>2013012SANITARY SEWER LEVY-TREATMENT</v>
          </cell>
          <cell r="B1028">
            <v>3556</v>
          </cell>
        </row>
        <row r="1029">
          <cell r="A1029" t="str">
            <v>2013012SANITARY SEWER LEVY-TREATMENT</v>
          </cell>
          <cell r="B1029">
            <v>3556</v>
          </cell>
        </row>
        <row r="1030">
          <cell r="A1030" t="str">
            <v>2013012SANITARY SEWER LEVY-TREATMENT</v>
          </cell>
          <cell r="B1030">
            <v>5334</v>
          </cell>
        </row>
        <row r="1031">
          <cell r="A1031" t="str">
            <v>2013012SANITARY SEWER LEVY-TREATMENT</v>
          </cell>
          <cell r="B1031">
            <v>3556</v>
          </cell>
        </row>
        <row r="1032">
          <cell r="A1032" t="str">
            <v>2013012SANITARY SEWER LEVY-TREATMENT</v>
          </cell>
          <cell r="B1032">
            <v>10667</v>
          </cell>
        </row>
        <row r="1033">
          <cell r="A1033" t="str">
            <v>2013012SANITARY SEWER LEVY-TREATMENT</v>
          </cell>
          <cell r="B1033">
            <v>135119.6</v>
          </cell>
        </row>
        <row r="1034">
          <cell r="A1034" t="str">
            <v>2013012WATER LEVY - DISTRIBUTION</v>
          </cell>
          <cell r="B1034">
            <v>2335</v>
          </cell>
        </row>
        <row r="1035">
          <cell r="A1035" t="str">
            <v>2013012WATER LEVY - DISTRIBUTION</v>
          </cell>
          <cell r="B1035">
            <v>5839</v>
          </cell>
        </row>
        <row r="1036">
          <cell r="A1036" t="str">
            <v>2013012WATER LEVY - DISTRIBUTION</v>
          </cell>
          <cell r="B1036">
            <v>2335</v>
          </cell>
        </row>
        <row r="1037">
          <cell r="A1037" t="str">
            <v>2013012WATER LEVY - DISTRIBUTION</v>
          </cell>
          <cell r="B1037">
            <v>2335</v>
          </cell>
        </row>
        <row r="1038">
          <cell r="A1038" t="str">
            <v>2013012WATER LEVY - DISTRIBUTION</v>
          </cell>
          <cell r="B1038">
            <v>2335</v>
          </cell>
        </row>
        <row r="1039">
          <cell r="A1039" t="str">
            <v>2013012WATER LEVY - DISTRIBUTION</v>
          </cell>
          <cell r="B1039">
            <v>3503</v>
          </cell>
        </row>
        <row r="1040">
          <cell r="A1040" t="str">
            <v>2013012WATER LEVY - DISTRIBUTION</v>
          </cell>
          <cell r="B1040">
            <v>2335</v>
          </cell>
        </row>
        <row r="1041">
          <cell r="A1041" t="str">
            <v>2013012WATER LEVY - DISTRIBUTION</v>
          </cell>
          <cell r="B1041">
            <v>7006</v>
          </cell>
        </row>
        <row r="1042">
          <cell r="A1042" t="str">
            <v>2013012WATER LEVY - DISTRIBUTION</v>
          </cell>
          <cell r="B1042">
            <v>88749.3</v>
          </cell>
        </row>
        <row r="1043">
          <cell r="A1043" t="str">
            <v>2013012WATER LEVY - TREATMENT</v>
          </cell>
          <cell r="B1043">
            <v>819</v>
          </cell>
        </row>
        <row r="1044">
          <cell r="A1044" t="str">
            <v>2013012WATER LEVY - TREATMENT</v>
          </cell>
          <cell r="B1044">
            <v>2048</v>
          </cell>
        </row>
        <row r="1045">
          <cell r="A1045" t="str">
            <v>2013012WATER LEVY - TREATMENT</v>
          </cell>
          <cell r="B1045">
            <v>819</v>
          </cell>
        </row>
        <row r="1046">
          <cell r="A1046" t="str">
            <v>2013012WATER LEVY - TREATMENT</v>
          </cell>
          <cell r="B1046">
            <v>819</v>
          </cell>
        </row>
        <row r="1047">
          <cell r="A1047" t="str">
            <v>2013012WATER LEVY - TREATMENT</v>
          </cell>
          <cell r="B1047">
            <v>819</v>
          </cell>
        </row>
        <row r="1048">
          <cell r="A1048" t="str">
            <v>2013012WATER LEVY - TREATMENT</v>
          </cell>
          <cell r="B1048">
            <v>1229</v>
          </cell>
        </row>
        <row r="1049">
          <cell r="A1049" t="str">
            <v>2013012WATER LEVY - TREATMENT</v>
          </cell>
          <cell r="B1049">
            <v>819</v>
          </cell>
        </row>
        <row r="1050">
          <cell r="A1050" t="str">
            <v>2013012WATER LEVY - TREATMENT</v>
          </cell>
          <cell r="B1050">
            <v>2458</v>
          </cell>
        </row>
        <row r="1051">
          <cell r="A1051" t="str">
            <v>2013012WATER LEVY - TREATMENT</v>
          </cell>
          <cell r="B1051">
            <v>31131.5</v>
          </cell>
        </row>
        <row r="1052">
          <cell r="A1052" t="str">
            <v>2013013SANITARY SEWER LEVY-COLLECTION</v>
          </cell>
          <cell r="B1052">
            <v>14326</v>
          </cell>
        </row>
        <row r="1053">
          <cell r="A1053" t="str">
            <v>2013013SANITARY SEWER LEVY-COLLECTION</v>
          </cell>
          <cell r="B1053">
            <v>14326</v>
          </cell>
        </row>
        <row r="1054">
          <cell r="A1054" t="str">
            <v>2013013SANITARY SEWER LEVY-COLLECTION</v>
          </cell>
          <cell r="B1054">
            <v>23280</v>
          </cell>
        </row>
        <row r="1055">
          <cell r="A1055" t="str">
            <v>2013013SANITARY SEWER LEVY-COLLECTION</v>
          </cell>
          <cell r="B1055">
            <v>24176</v>
          </cell>
        </row>
        <row r="1056">
          <cell r="A1056" t="str">
            <v>2013013SANITARY SEWER LEVY-COLLECTION</v>
          </cell>
          <cell r="B1056">
            <v>1791</v>
          </cell>
        </row>
        <row r="1057">
          <cell r="A1057" t="str">
            <v>2013013SANITARY SEWER LEVY-COLLECTION</v>
          </cell>
          <cell r="B1057">
            <v>895</v>
          </cell>
        </row>
        <row r="1058">
          <cell r="A1058" t="str">
            <v>2013013SANITARY SEWER LEVY-COLLECTION</v>
          </cell>
          <cell r="B1058">
            <v>10745.08</v>
          </cell>
        </row>
        <row r="1059">
          <cell r="A1059" t="str">
            <v>2013013SANITARY SEWER LEVY-TREATMENT</v>
          </cell>
          <cell r="B1059">
            <v>23555</v>
          </cell>
        </row>
        <row r="1060">
          <cell r="A1060" t="str">
            <v>2013013SANITARY SEWER LEVY-TREATMENT</v>
          </cell>
          <cell r="B1060">
            <v>23555</v>
          </cell>
        </row>
        <row r="1061">
          <cell r="A1061" t="str">
            <v>2013013SANITARY SEWER LEVY-TREATMENT</v>
          </cell>
          <cell r="B1061">
            <v>38276</v>
          </cell>
        </row>
        <row r="1062">
          <cell r="A1062" t="str">
            <v>2013013SANITARY SEWER LEVY-TREATMENT</v>
          </cell>
          <cell r="B1062">
            <v>39748</v>
          </cell>
        </row>
        <row r="1063">
          <cell r="A1063" t="str">
            <v>2013013SANITARY SEWER LEVY-TREATMENT</v>
          </cell>
          <cell r="B1063">
            <v>2944</v>
          </cell>
        </row>
        <row r="1064">
          <cell r="A1064" t="str">
            <v>2013013SANITARY SEWER LEVY-TREATMENT</v>
          </cell>
          <cell r="B1064">
            <v>1472</v>
          </cell>
        </row>
        <row r="1065">
          <cell r="A1065" t="str">
            <v>2013013SANITARY SEWER LEVY-TREATMENT</v>
          </cell>
          <cell r="B1065">
            <v>17666.439999999999</v>
          </cell>
        </row>
        <row r="1066">
          <cell r="A1066" t="str">
            <v>2013013WATER LEVY - DISTRIBUTION</v>
          </cell>
          <cell r="B1066">
            <v>15471</v>
          </cell>
        </row>
        <row r="1067">
          <cell r="A1067" t="str">
            <v>2013013WATER LEVY - DISTRIBUTION</v>
          </cell>
          <cell r="B1067">
            <v>15471</v>
          </cell>
        </row>
        <row r="1068">
          <cell r="A1068" t="str">
            <v>2013013WATER LEVY - DISTRIBUTION</v>
          </cell>
          <cell r="B1068">
            <v>25140</v>
          </cell>
        </row>
        <row r="1069">
          <cell r="A1069" t="str">
            <v>2013013WATER LEVY - DISTRIBUTION</v>
          </cell>
          <cell r="B1069">
            <v>26107</v>
          </cell>
        </row>
        <row r="1070">
          <cell r="A1070" t="str">
            <v>2013013WATER LEVY - DISTRIBUTION</v>
          </cell>
          <cell r="B1070">
            <v>1934</v>
          </cell>
        </row>
        <row r="1071">
          <cell r="A1071" t="str">
            <v>2013013WATER LEVY - DISTRIBUTION</v>
          </cell>
          <cell r="B1071">
            <v>967</v>
          </cell>
        </row>
        <row r="1072">
          <cell r="A1072" t="str">
            <v>2013013WATER LEVY - DISTRIBUTION</v>
          </cell>
          <cell r="B1072">
            <v>11601.29</v>
          </cell>
        </row>
        <row r="1073">
          <cell r="A1073" t="str">
            <v>2013013WATER LEVY - TREATMENT</v>
          </cell>
          <cell r="B1073">
            <v>5427</v>
          </cell>
        </row>
        <row r="1074">
          <cell r="A1074" t="str">
            <v>2013013WATER LEVY - TREATMENT</v>
          </cell>
          <cell r="B1074">
            <v>5427</v>
          </cell>
        </row>
        <row r="1075">
          <cell r="A1075" t="str">
            <v>2013013WATER LEVY - TREATMENT</v>
          </cell>
          <cell r="B1075">
            <v>8819</v>
          </cell>
        </row>
        <row r="1076">
          <cell r="A1076" t="str">
            <v>2013013WATER LEVY - TREATMENT</v>
          </cell>
          <cell r="B1076">
            <v>9158</v>
          </cell>
        </row>
        <row r="1077">
          <cell r="A1077" t="str">
            <v>2013013WATER LEVY - TREATMENT</v>
          </cell>
          <cell r="B1077">
            <v>678</v>
          </cell>
        </row>
        <row r="1078">
          <cell r="A1078" t="str">
            <v>2013013WATER LEVY - TREATMENT</v>
          </cell>
          <cell r="B1078">
            <v>339</v>
          </cell>
        </row>
        <row r="1079">
          <cell r="A1079" t="str">
            <v>2013013WATER LEVY - TREATMENT</v>
          </cell>
          <cell r="B1079">
            <v>4069.47</v>
          </cell>
        </row>
        <row r="1080">
          <cell r="A1080" t="str">
            <v>2013014SANITARY SEWER LEVY-COLLECTION</v>
          </cell>
          <cell r="B1080">
            <v>102993.87</v>
          </cell>
        </row>
        <row r="1081">
          <cell r="A1081" t="str">
            <v>2013014SANITARY SEWER LEVY-TREATMENT</v>
          </cell>
          <cell r="B1081">
            <v>169338.26</v>
          </cell>
        </row>
        <row r="1082">
          <cell r="A1082" t="str">
            <v>2013014WATER LEVY - DISTRIBUTION</v>
          </cell>
          <cell r="B1082">
            <v>111220.83</v>
          </cell>
        </row>
        <row r="1083">
          <cell r="A1083" t="str">
            <v>2013014WATER LEVY - TREATMENT</v>
          </cell>
          <cell r="B1083">
            <v>39014.15</v>
          </cell>
        </row>
        <row r="1084">
          <cell r="A1084" t="str">
            <v>2013015SANITARY SEWER LEVY-COLLECTION</v>
          </cell>
          <cell r="B1084">
            <v>10813</v>
          </cell>
        </row>
        <row r="1085">
          <cell r="A1085" t="str">
            <v>2013015SANITARY SEWER LEVY-COLLECTION</v>
          </cell>
          <cell r="B1085">
            <v>12165</v>
          </cell>
        </row>
        <row r="1086">
          <cell r="A1086" t="str">
            <v>2013015SANITARY SEWER LEVY-COLLECTION</v>
          </cell>
          <cell r="B1086">
            <v>9462</v>
          </cell>
        </row>
        <row r="1087">
          <cell r="A1087" t="str">
            <v>2013015SANITARY SEWER LEVY-COLLECTION</v>
          </cell>
          <cell r="B1087">
            <v>14869</v>
          </cell>
        </row>
        <row r="1088">
          <cell r="A1088" t="str">
            <v>2013015SANITARY SEWER LEVY-COLLECTION</v>
          </cell>
          <cell r="B1088">
            <v>12165</v>
          </cell>
        </row>
        <row r="1089">
          <cell r="A1089" t="str">
            <v>2013015SANITARY SEWER LEVY-COLLECTION</v>
          </cell>
          <cell r="B1089">
            <v>16220</v>
          </cell>
        </row>
        <row r="1090">
          <cell r="A1090" t="str">
            <v>2013015SANITARY SEWER LEVY-COLLECTION</v>
          </cell>
          <cell r="B1090">
            <v>10813</v>
          </cell>
        </row>
        <row r="1091">
          <cell r="A1091" t="str">
            <v>2013015SANITARY SEWER LEVY-COLLECTION</v>
          </cell>
          <cell r="B1091">
            <v>10813</v>
          </cell>
        </row>
        <row r="1092">
          <cell r="A1092" t="str">
            <v>2013015SANITARY SEWER LEVY-COLLECTION</v>
          </cell>
          <cell r="B1092">
            <v>8110</v>
          </cell>
        </row>
        <row r="1093">
          <cell r="A1093" t="str">
            <v>2013015SANITARY SEWER LEVY-COLLECTION</v>
          </cell>
          <cell r="B1093">
            <v>18925.38</v>
          </cell>
        </row>
        <row r="1094">
          <cell r="A1094" t="str">
            <v>2013015SANITARY SEWER LEVY-TREATMENT</v>
          </cell>
          <cell r="B1094">
            <v>17779</v>
          </cell>
        </row>
        <row r="1095">
          <cell r="A1095" t="str">
            <v>2013015SANITARY SEWER LEVY-TREATMENT</v>
          </cell>
          <cell r="B1095">
            <v>20001</v>
          </cell>
        </row>
        <row r="1096">
          <cell r="A1096" t="str">
            <v>2013015SANITARY SEWER LEVY-TREATMENT</v>
          </cell>
          <cell r="B1096">
            <v>15557</v>
          </cell>
        </row>
        <row r="1097">
          <cell r="A1097" t="str">
            <v>2013015SANITARY SEWER LEVY-TREATMENT</v>
          </cell>
          <cell r="B1097">
            <v>24446</v>
          </cell>
        </row>
        <row r="1098">
          <cell r="A1098" t="str">
            <v>2013015SANITARY SEWER LEVY-TREATMENT</v>
          </cell>
          <cell r="B1098">
            <v>20001</v>
          </cell>
        </row>
        <row r="1099">
          <cell r="A1099" t="str">
            <v>2013015SANITARY SEWER LEVY-TREATMENT</v>
          </cell>
          <cell r="B1099">
            <v>26669</v>
          </cell>
        </row>
        <row r="1100">
          <cell r="A1100" t="str">
            <v>2013015SANITARY SEWER LEVY-TREATMENT</v>
          </cell>
          <cell r="B1100">
            <v>17779</v>
          </cell>
        </row>
        <row r="1101">
          <cell r="A1101" t="str">
            <v>2013015SANITARY SEWER LEVY-TREATMENT</v>
          </cell>
          <cell r="B1101">
            <v>17779</v>
          </cell>
        </row>
        <row r="1102">
          <cell r="A1102" t="str">
            <v>2013015SANITARY SEWER LEVY-TREATMENT</v>
          </cell>
          <cell r="B1102">
            <v>13334</v>
          </cell>
        </row>
        <row r="1103">
          <cell r="A1103" t="str">
            <v>2013015SANITARY SEWER LEVY-TREATMENT</v>
          </cell>
          <cell r="B1103">
            <v>31114.25</v>
          </cell>
        </row>
        <row r="1104">
          <cell r="A1104" t="str">
            <v>2013015WATER LEVY - DISTRIBUTION</v>
          </cell>
          <cell r="B1104">
            <v>11677</v>
          </cell>
        </row>
        <row r="1105">
          <cell r="A1105" t="str">
            <v>2013015WATER LEVY - DISTRIBUTION</v>
          </cell>
          <cell r="B1105">
            <v>13137</v>
          </cell>
        </row>
        <row r="1106">
          <cell r="A1106" t="str">
            <v>2013015WATER LEVY - DISTRIBUTION</v>
          </cell>
          <cell r="B1106">
            <v>10218</v>
          </cell>
        </row>
        <row r="1107">
          <cell r="A1107" t="str">
            <v>2013015WATER LEVY - DISTRIBUTION</v>
          </cell>
          <cell r="B1107">
            <v>16056</v>
          </cell>
        </row>
        <row r="1108">
          <cell r="A1108" t="str">
            <v>2013015WATER LEVY - DISTRIBUTION</v>
          </cell>
          <cell r="B1108">
            <v>13137</v>
          </cell>
        </row>
        <row r="1109">
          <cell r="A1109" t="str">
            <v>2013015WATER LEVY - DISTRIBUTION</v>
          </cell>
          <cell r="B1109">
            <v>17516</v>
          </cell>
        </row>
        <row r="1110">
          <cell r="A1110" t="str">
            <v>2013015WATER LEVY - DISTRIBUTION</v>
          </cell>
          <cell r="B1110">
            <v>11677</v>
          </cell>
        </row>
        <row r="1111">
          <cell r="A1111" t="str">
            <v>2013015WATER LEVY - DISTRIBUTION</v>
          </cell>
          <cell r="B1111">
            <v>11677</v>
          </cell>
        </row>
        <row r="1112">
          <cell r="A1112" t="str">
            <v>2013015WATER LEVY - DISTRIBUTION</v>
          </cell>
          <cell r="B1112">
            <v>8758</v>
          </cell>
        </row>
        <row r="1113">
          <cell r="A1113" t="str">
            <v>2013015WATER LEVY - DISTRIBUTION</v>
          </cell>
          <cell r="B1113">
            <v>20435.37</v>
          </cell>
        </row>
        <row r="1114">
          <cell r="A1114" t="str">
            <v>2013015WATER LEVY - TREATMENT</v>
          </cell>
          <cell r="B1114">
            <v>4096</v>
          </cell>
        </row>
        <row r="1115">
          <cell r="A1115" t="str">
            <v>2013015WATER LEVY - TREATMENT</v>
          </cell>
          <cell r="B1115">
            <v>4608</v>
          </cell>
        </row>
        <row r="1116">
          <cell r="A1116" t="str">
            <v>2013015WATER LEVY - TREATMENT</v>
          </cell>
          <cell r="B1116">
            <v>3584</v>
          </cell>
        </row>
        <row r="1117">
          <cell r="A1117" t="str">
            <v>2013015WATER LEVY - TREATMENT</v>
          </cell>
          <cell r="B1117">
            <v>5632</v>
          </cell>
        </row>
        <row r="1118">
          <cell r="A1118" t="str">
            <v>2013015WATER LEVY - TREATMENT</v>
          </cell>
          <cell r="B1118">
            <v>4608</v>
          </cell>
        </row>
        <row r="1119">
          <cell r="A1119" t="str">
            <v>2013015WATER LEVY - TREATMENT</v>
          </cell>
          <cell r="B1119">
            <v>6144</v>
          </cell>
        </row>
        <row r="1120">
          <cell r="A1120" t="str">
            <v>2013015WATER LEVY - TREATMENT</v>
          </cell>
          <cell r="B1120">
            <v>4096</v>
          </cell>
        </row>
        <row r="1121">
          <cell r="A1121" t="str">
            <v>2013015WATER LEVY - TREATMENT</v>
          </cell>
          <cell r="B1121">
            <v>4096</v>
          </cell>
        </row>
        <row r="1122">
          <cell r="A1122" t="str">
            <v>2013015WATER LEVY - TREATMENT</v>
          </cell>
          <cell r="B1122">
            <v>3072</v>
          </cell>
        </row>
        <row r="1123">
          <cell r="A1123" t="str">
            <v>2013015WATER LEVY - TREATMENT</v>
          </cell>
          <cell r="B1123">
            <v>7169.88</v>
          </cell>
        </row>
        <row r="1124">
          <cell r="A1124" t="str">
            <v>2013016SANITARY SEWER LEVY-COLLECTION</v>
          </cell>
          <cell r="B1124">
            <v>17021</v>
          </cell>
        </row>
        <row r="1125">
          <cell r="A1125" t="str">
            <v>2013016SANITARY SEWER LEVY-COLLECTION</v>
          </cell>
          <cell r="B1125">
            <v>10832</v>
          </cell>
        </row>
        <row r="1126">
          <cell r="A1126" t="str">
            <v>2013016SANITARY SEWER LEVY-COLLECTION</v>
          </cell>
          <cell r="B1126">
            <v>4642</v>
          </cell>
        </row>
        <row r="1127">
          <cell r="A1127" t="str">
            <v>2013016SANITARY SEWER LEVY-COLLECTION</v>
          </cell>
          <cell r="B1127">
            <v>4642</v>
          </cell>
        </row>
        <row r="1128">
          <cell r="A1128" t="str">
            <v>2013016SANITARY SEWER LEVY-COLLECTION</v>
          </cell>
          <cell r="B1128">
            <v>4642</v>
          </cell>
        </row>
        <row r="1129">
          <cell r="A1129" t="str">
            <v>2013016SANITARY SEWER LEVY-COLLECTION</v>
          </cell>
          <cell r="B1129">
            <v>4642</v>
          </cell>
        </row>
        <row r="1130">
          <cell r="A1130" t="str">
            <v>2013016SANITARY SEWER LEVY-COLLECTION</v>
          </cell>
          <cell r="B1130">
            <v>7737</v>
          </cell>
        </row>
        <row r="1131">
          <cell r="A1131" t="str">
            <v>2013016SANITARY SEWER LEVY-COLLECTION</v>
          </cell>
          <cell r="B1131">
            <v>9284</v>
          </cell>
        </row>
        <row r="1132">
          <cell r="A1132" t="str">
            <v>2013016SANITARY SEWER LEVY-COLLECTION</v>
          </cell>
          <cell r="B1132">
            <v>17021</v>
          </cell>
        </row>
        <row r="1133">
          <cell r="A1133" t="str">
            <v>2013016SANITARY SEWER LEVY-COLLECTION</v>
          </cell>
          <cell r="B1133">
            <v>69633.98</v>
          </cell>
        </row>
        <row r="1134">
          <cell r="A1134" t="str">
            <v>2013016SANITARY SEWER LEVY-TREATMENT</v>
          </cell>
          <cell r="B1134">
            <v>27986</v>
          </cell>
        </row>
        <row r="1135">
          <cell r="A1135" t="str">
            <v>2013016SANITARY SEWER LEVY-TREATMENT</v>
          </cell>
          <cell r="B1135">
            <v>17809</v>
          </cell>
        </row>
        <row r="1136">
          <cell r="A1136" t="str">
            <v>2013016SANITARY SEWER LEVY-TREATMENT</v>
          </cell>
          <cell r="B1136">
            <v>7632</v>
          </cell>
        </row>
        <row r="1137">
          <cell r="A1137" t="str">
            <v>2013016SANITARY SEWER LEVY-TREATMENT</v>
          </cell>
          <cell r="B1137">
            <v>7632</v>
          </cell>
        </row>
        <row r="1138">
          <cell r="A1138" t="str">
            <v>2013016SANITARY SEWER LEVY-TREATMENT</v>
          </cell>
          <cell r="B1138">
            <v>7632</v>
          </cell>
        </row>
        <row r="1139">
          <cell r="A1139" t="str">
            <v>2013016SANITARY SEWER LEVY-TREATMENT</v>
          </cell>
          <cell r="B1139">
            <v>7632</v>
          </cell>
        </row>
        <row r="1140">
          <cell r="A1140" t="str">
            <v>2013016SANITARY SEWER LEVY-TREATMENT</v>
          </cell>
          <cell r="B1140">
            <v>12721</v>
          </cell>
        </row>
        <row r="1141">
          <cell r="A1141" t="str">
            <v>2013016SANITARY SEWER LEVY-TREATMENT</v>
          </cell>
          <cell r="B1141">
            <v>15265</v>
          </cell>
        </row>
        <row r="1142">
          <cell r="A1142" t="str">
            <v>2013016SANITARY SEWER LEVY-TREATMENT</v>
          </cell>
          <cell r="B1142">
            <v>27986</v>
          </cell>
        </row>
        <row r="1143">
          <cell r="A1143" t="str">
            <v>2013016SANITARY SEWER LEVY-TREATMENT</v>
          </cell>
          <cell r="B1143">
            <v>114488.44</v>
          </cell>
        </row>
        <row r="1144">
          <cell r="A1144" t="str">
            <v>2013016WATER LEVY - DISTRIBUTION</v>
          </cell>
          <cell r="B1144">
            <v>18381</v>
          </cell>
        </row>
        <row r="1145">
          <cell r="A1145" t="str">
            <v>2013016WATER LEVY - DISTRIBUTION</v>
          </cell>
          <cell r="B1145">
            <v>11697</v>
          </cell>
        </row>
        <row r="1146">
          <cell r="A1146" t="str">
            <v>2013016WATER LEVY - DISTRIBUTION</v>
          </cell>
          <cell r="B1146">
            <v>5013</v>
          </cell>
        </row>
        <row r="1147">
          <cell r="A1147" t="str">
            <v>2013016WATER LEVY - DISTRIBUTION</v>
          </cell>
          <cell r="B1147">
            <v>5013</v>
          </cell>
        </row>
        <row r="1148">
          <cell r="A1148" t="str">
            <v>2013016WATER LEVY - DISTRIBUTION</v>
          </cell>
          <cell r="B1148">
            <v>5013</v>
          </cell>
        </row>
        <row r="1149">
          <cell r="A1149" t="str">
            <v>2013016WATER LEVY - DISTRIBUTION</v>
          </cell>
          <cell r="B1149">
            <v>5013</v>
          </cell>
        </row>
        <row r="1150">
          <cell r="A1150" t="str">
            <v>2013016WATER LEVY - DISTRIBUTION</v>
          </cell>
          <cell r="B1150">
            <v>8355</v>
          </cell>
        </row>
        <row r="1151">
          <cell r="A1151" t="str">
            <v>2013016WATER LEVY - DISTRIBUTION</v>
          </cell>
          <cell r="B1151">
            <v>10026</v>
          </cell>
        </row>
        <row r="1152">
          <cell r="A1152" t="str">
            <v>2013016WATER LEVY - DISTRIBUTION</v>
          </cell>
          <cell r="B1152">
            <v>18381</v>
          </cell>
        </row>
        <row r="1153">
          <cell r="A1153" t="str">
            <v>2013016WATER LEVY - DISTRIBUTION</v>
          </cell>
          <cell r="B1153">
            <v>75194.25</v>
          </cell>
        </row>
        <row r="1154">
          <cell r="A1154" t="str">
            <v>2013016WATER LEVY - TREATMENT</v>
          </cell>
          <cell r="B1154">
            <v>6448</v>
          </cell>
        </row>
        <row r="1155">
          <cell r="A1155" t="str">
            <v>2013016WATER LEVY - TREATMENT</v>
          </cell>
          <cell r="B1155">
            <v>4103</v>
          </cell>
        </row>
        <row r="1156">
          <cell r="A1156" t="str">
            <v>2013016WATER LEVY - TREATMENT</v>
          </cell>
          <cell r="B1156">
            <v>1758</v>
          </cell>
        </row>
        <row r="1157">
          <cell r="A1157" t="str">
            <v>2013016WATER LEVY - TREATMENT</v>
          </cell>
          <cell r="B1157">
            <v>1758</v>
          </cell>
        </row>
        <row r="1158">
          <cell r="A1158" t="str">
            <v>2013016WATER LEVY - TREATMENT</v>
          </cell>
          <cell r="B1158">
            <v>1758</v>
          </cell>
        </row>
        <row r="1159">
          <cell r="A1159" t="str">
            <v>2013016WATER LEVY - TREATMENT</v>
          </cell>
          <cell r="B1159">
            <v>1758</v>
          </cell>
        </row>
        <row r="1160">
          <cell r="A1160" t="str">
            <v>2013016WATER LEVY - TREATMENT</v>
          </cell>
          <cell r="B1160">
            <v>2931</v>
          </cell>
        </row>
        <row r="1161">
          <cell r="A1161" t="str">
            <v>2013016WATER LEVY - TREATMENT</v>
          </cell>
          <cell r="B1161">
            <v>3517</v>
          </cell>
        </row>
        <row r="1162">
          <cell r="A1162" t="str">
            <v>2013016WATER LEVY - TREATMENT</v>
          </cell>
          <cell r="B1162">
            <v>6448</v>
          </cell>
        </row>
        <row r="1163">
          <cell r="A1163" t="str">
            <v>2013016WATER LEVY - TREATMENT</v>
          </cell>
          <cell r="B1163">
            <v>26378.23</v>
          </cell>
        </row>
        <row r="1164">
          <cell r="A1164" t="str">
            <v>2013017SANITARY SEWER LEVY-COLLECTION</v>
          </cell>
          <cell r="B1164">
            <v>686088.08</v>
          </cell>
        </row>
        <row r="1165">
          <cell r="A1165" t="str">
            <v>2013017SANITARY SEWER LEVY-TREATMENT</v>
          </cell>
          <cell r="B1165">
            <v>1128037.6399999999</v>
          </cell>
        </row>
        <row r="1166">
          <cell r="A1166" t="str">
            <v>2013017WATER LEVY - DISTRIBUTION</v>
          </cell>
          <cell r="B1166">
            <v>740891.53</v>
          </cell>
        </row>
        <row r="1167">
          <cell r="A1167" t="str">
            <v>2013017WATER LEVY - TREATMENT</v>
          </cell>
          <cell r="B1167">
            <v>259890.64</v>
          </cell>
        </row>
        <row r="1168">
          <cell r="A1168" t="str">
            <v>2013018SANITARY SEWER LEVY-COLLECTION</v>
          </cell>
          <cell r="B1168">
            <v>1704</v>
          </cell>
        </row>
        <row r="1169">
          <cell r="A1169" t="str">
            <v>2013018SANITARY SEWER LEVY-COLLECTION</v>
          </cell>
          <cell r="B1169">
            <v>11925</v>
          </cell>
        </row>
        <row r="1170">
          <cell r="A1170" t="str">
            <v>2013018SANITARY SEWER LEVY-COLLECTION</v>
          </cell>
          <cell r="B1170">
            <v>4259</v>
          </cell>
        </row>
        <row r="1171">
          <cell r="A1171" t="str">
            <v>2013018SANITARY SEWER LEVY-COLLECTION</v>
          </cell>
          <cell r="B1171">
            <v>5111</v>
          </cell>
        </row>
        <row r="1172">
          <cell r="A1172" t="str">
            <v>2013018SANITARY SEWER LEVY-COLLECTION</v>
          </cell>
          <cell r="B1172">
            <v>3407</v>
          </cell>
        </row>
        <row r="1173">
          <cell r="A1173" t="str">
            <v>2013018SANITARY SEWER LEVY-COLLECTION</v>
          </cell>
          <cell r="B1173">
            <v>3407</v>
          </cell>
        </row>
        <row r="1174">
          <cell r="A1174" t="str">
            <v>2013018SANITARY SEWER LEVY-COLLECTION</v>
          </cell>
          <cell r="B1174">
            <v>1704</v>
          </cell>
        </row>
        <row r="1175">
          <cell r="A1175" t="str">
            <v>2013018SANITARY SEWER LEVY-COLLECTION</v>
          </cell>
          <cell r="B1175">
            <v>53661.24</v>
          </cell>
        </row>
        <row r="1176">
          <cell r="A1176" t="str">
            <v>2013018SANITARY SEWER LEVY-TREATMENT</v>
          </cell>
          <cell r="B1176">
            <v>2801</v>
          </cell>
        </row>
        <row r="1177">
          <cell r="A1177" t="str">
            <v>2013018SANITARY SEWER LEVY-TREATMENT</v>
          </cell>
          <cell r="B1177">
            <v>19607</v>
          </cell>
        </row>
        <row r="1178">
          <cell r="A1178" t="str">
            <v>2013018SANITARY SEWER LEVY-TREATMENT</v>
          </cell>
          <cell r="B1178">
            <v>7002</v>
          </cell>
        </row>
        <row r="1179">
          <cell r="A1179" t="str">
            <v>2013018SANITARY SEWER LEVY-TREATMENT</v>
          </cell>
          <cell r="B1179">
            <v>8403</v>
          </cell>
        </row>
        <row r="1180">
          <cell r="A1180" t="str">
            <v>2013018SANITARY SEWER LEVY-TREATMENT</v>
          </cell>
          <cell r="B1180">
            <v>5602</v>
          </cell>
        </row>
        <row r="1181">
          <cell r="A1181" t="str">
            <v>2013018SANITARY SEWER LEVY-TREATMENT</v>
          </cell>
          <cell r="B1181">
            <v>5602</v>
          </cell>
        </row>
        <row r="1182">
          <cell r="A1182" t="str">
            <v>2013018SANITARY SEWER LEVY-TREATMENT</v>
          </cell>
          <cell r="B1182">
            <v>2801</v>
          </cell>
        </row>
        <row r="1183">
          <cell r="A1183" t="str">
            <v>2013018SANITARY SEWER LEVY-TREATMENT</v>
          </cell>
          <cell r="B1183">
            <v>88228.53</v>
          </cell>
        </row>
        <row r="1184">
          <cell r="A1184" t="str">
            <v>2013018WATER LEVY - DISTRIBUTION</v>
          </cell>
          <cell r="B1184">
            <v>1840</v>
          </cell>
        </row>
        <row r="1185">
          <cell r="A1185" t="str">
            <v>2013018WATER LEVY - DISTRIBUTION</v>
          </cell>
          <cell r="B1185">
            <v>12877</v>
          </cell>
        </row>
        <row r="1186">
          <cell r="A1186" t="str">
            <v>2013018WATER LEVY - DISTRIBUTION</v>
          </cell>
          <cell r="B1186">
            <v>4599</v>
          </cell>
        </row>
        <row r="1187">
          <cell r="A1187" t="str">
            <v>2013018WATER LEVY - DISTRIBUTION</v>
          </cell>
          <cell r="B1187">
            <v>5519</v>
          </cell>
        </row>
        <row r="1188">
          <cell r="A1188" t="str">
            <v>2013018WATER LEVY - DISTRIBUTION</v>
          </cell>
          <cell r="B1188">
            <v>3679</v>
          </cell>
        </row>
        <row r="1189">
          <cell r="A1189" t="str">
            <v>2013018WATER LEVY - DISTRIBUTION</v>
          </cell>
          <cell r="B1189">
            <v>3679</v>
          </cell>
        </row>
        <row r="1190">
          <cell r="A1190" t="str">
            <v>2013018WATER LEVY - DISTRIBUTION</v>
          </cell>
          <cell r="B1190">
            <v>1840</v>
          </cell>
        </row>
        <row r="1191">
          <cell r="A1191" t="str">
            <v>2013018WATER LEVY - DISTRIBUTION</v>
          </cell>
          <cell r="B1191">
            <v>57949.11</v>
          </cell>
        </row>
        <row r="1192">
          <cell r="A1192" t="str">
            <v>2013018WATER LEVY - TREATMENT</v>
          </cell>
          <cell r="B1192">
            <v>645</v>
          </cell>
        </row>
        <row r="1193">
          <cell r="A1193" t="str">
            <v>2013018WATER LEVY - TREATMENT</v>
          </cell>
          <cell r="B1193">
            <v>4517</v>
          </cell>
        </row>
        <row r="1194">
          <cell r="A1194" t="str">
            <v>2013018WATER LEVY - TREATMENT</v>
          </cell>
          <cell r="B1194">
            <v>1613</v>
          </cell>
        </row>
        <row r="1195">
          <cell r="A1195" t="str">
            <v>2013018WATER LEVY - TREATMENT</v>
          </cell>
          <cell r="B1195">
            <v>1936</v>
          </cell>
        </row>
        <row r="1196">
          <cell r="A1196" t="str">
            <v>2013018WATER LEVY - TREATMENT</v>
          </cell>
          <cell r="B1196">
            <v>1291</v>
          </cell>
        </row>
        <row r="1197">
          <cell r="A1197" t="str">
            <v>2013018WATER LEVY - TREATMENT</v>
          </cell>
          <cell r="B1197">
            <v>1291</v>
          </cell>
        </row>
        <row r="1198">
          <cell r="A1198" t="str">
            <v>2013018WATER LEVY - TREATMENT</v>
          </cell>
          <cell r="B1198">
            <v>645</v>
          </cell>
        </row>
        <row r="1199">
          <cell r="A1199" t="str">
            <v>2013018WATER LEVY - TREATMENT</v>
          </cell>
          <cell r="B1199">
            <v>20327.580000000002</v>
          </cell>
        </row>
        <row r="1200">
          <cell r="A1200" t="str">
            <v>2013020SANITARY SEWER LEVY-COLLECTION</v>
          </cell>
          <cell r="B1200">
            <v>7709</v>
          </cell>
        </row>
        <row r="1201">
          <cell r="A1201" t="str">
            <v>2013020SANITARY SEWER LEVY-COLLECTION</v>
          </cell>
          <cell r="B1201">
            <v>15419</v>
          </cell>
        </row>
        <row r="1202">
          <cell r="A1202" t="str">
            <v>2013020SANITARY SEWER LEVY-COLLECTION</v>
          </cell>
          <cell r="B1202">
            <v>4626</v>
          </cell>
        </row>
        <row r="1203">
          <cell r="A1203" t="str">
            <v>2013020SANITARY SEWER LEVY-COLLECTION</v>
          </cell>
          <cell r="B1203">
            <v>13877</v>
          </cell>
        </row>
        <row r="1204">
          <cell r="A1204" t="str">
            <v>2013020SANITARY SEWER LEVY-COLLECTION</v>
          </cell>
          <cell r="B1204">
            <v>4626</v>
          </cell>
        </row>
        <row r="1205">
          <cell r="A1205" t="str">
            <v>2013020SANITARY SEWER LEVY-COLLECTION</v>
          </cell>
          <cell r="B1205">
            <v>9251</v>
          </cell>
        </row>
        <row r="1206">
          <cell r="A1206" t="str">
            <v>2013020SANITARY SEWER LEVY-COLLECTION</v>
          </cell>
          <cell r="B1206">
            <v>12335</v>
          </cell>
        </row>
        <row r="1207">
          <cell r="A1207" t="str">
            <v>2013020SANITARY SEWER LEVY-COLLECTION</v>
          </cell>
          <cell r="B1207">
            <v>26212</v>
          </cell>
        </row>
        <row r="1208">
          <cell r="A1208" t="str">
            <v>2013020SANITARY SEWER LEVY-COLLECTION</v>
          </cell>
          <cell r="B1208">
            <v>55508.44</v>
          </cell>
        </row>
        <row r="1209">
          <cell r="A1209" t="str">
            <v>2013020SANITARY SEWER LEVY-TREATMENT</v>
          </cell>
          <cell r="B1209">
            <v>12676</v>
          </cell>
        </row>
        <row r="1210">
          <cell r="A1210" t="str">
            <v>2013020SANITARY SEWER LEVY-TREATMENT</v>
          </cell>
          <cell r="B1210">
            <v>25351</v>
          </cell>
        </row>
        <row r="1211">
          <cell r="A1211" t="str">
            <v>2013020SANITARY SEWER LEVY-TREATMENT</v>
          </cell>
          <cell r="B1211">
            <v>7605</v>
          </cell>
        </row>
        <row r="1212">
          <cell r="A1212" t="str">
            <v>2013020SANITARY SEWER LEVY-TREATMENT</v>
          </cell>
          <cell r="B1212">
            <v>22816</v>
          </cell>
        </row>
        <row r="1213">
          <cell r="A1213" t="str">
            <v>2013020SANITARY SEWER LEVY-TREATMENT</v>
          </cell>
          <cell r="B1213">
            <v>7605</v>
          </cell>
        </row>
        <row r="1214">
          <cell r="A1214" t="str">
            <v>2013020SANITARY SEWER LEVY-TREATMENT</v>
          </cell>
          <cell r="B1214">
            <v>15211</v>
          </cell>
        </row>
        <row r="1215">
          <cell r="A1215" t="str">
            <v>2013020SANITARY SEWER LEVY-TREATMENT</v>
          </cell>
          <cell r="B1215">
            <v>20281</v>
          </cell>
        </row>
        <row r="1216">
          <cell r="A1216" t="str">
            <v>2013020SANITARY SEWER LEVY-TREATMENT</v>
          </cell>
          <cell r="B1216">
            <v>43097</v>
          </cell>
        </row>
        <row r="1217">
          <cell r="A1217" t="str">
            <v>2013020SANITARY SEWER LEVY-TREATMENT</v>
          </cell>
          <cell r="B1217">
            <v>91264.91</v>
          </cell>
        </row>
        <row r="1218">
          <cell r="A1218" t="str">
            <v>2013020WATER LEVY - DISTRIBUTION</v>
          </cell>
          <cell r="B1218">
            <v>8325</v>
          </cell>
        </row>
        <row r="1219">
          <cell r="A1219" t="str">
            <v>2013020WATER LEVY - DISTRIBUTION</v>
          </cell>
          <cell r="B1219">
            <v>16651</v>
          </cell>
        </row>
        <row r="1220">
          <cell r="A1220" t="str">
            <v>2013020WATER LEVY - DISTRIBUTION</v>
          </cell>
          <cell r="B1220">
            <v>4995</v>
          </cell>
        </row>
        <row r="1221">
          <cell r="A1221" t="str">
            <v>2013020WATER LEVY - DISTRIBUTION</v>
          </cell>
          <cell r="B1221">
            <v>14986</v>
          </cell>
        </row>
        <row r="1222">
          <cell r="A1222" t="str">
            <v>2013020WATER LEVY - DISTRIBUTION</v>
          </cell>
          <cell r="B1222">
            <v>4995</v>
          </cell>
        </row>
        <row r="1223">
          <cell r="A1223" t="str">
            <v>2013020WATER LEVY - DISTRIBUTION</v>
          </cell>
          <cell r="B1223">
            <v>9990</v>
          </cell>
        </row>
        <row r="1224">
          <cell r="A1224" t="str">
            <v>2013020WATER LEVY - DISTRIBUTION</v>
          </cell>
          <cell r="B1224">
            <v>13320</v>
          </cell>
        </row>
        <row r="1225">
          <cell r="A1225" t="str">
            <v>2013020WATER LEVY - DISTRIBUTION</v>
          </cell>
          <cell r="B1225">
            <v>28306</v>
          </cell>
        </row>
        <row r="1226">
          <cell r="A1226" t="str">
            <v>2013020WATER LEVY - DISTRIBUTION</v>
          </cell>
          <cell r="B1226">
            <v>59942.81</v>
          </cell>
        </row>
        <row r="1227">
          <cell r="A1227" t="str">
            <v>2013020WATER LEVY - TREATMENT</v>
          </cell>
          <cell r="B1227">
            <v>2920</v>
          </cell>
        </row>
        <row r="1228">
          <cell r="A1228" t="str">
            <v>2013020WATER LEVY - TREATMENT</v>
          </cell>
          <cell r="B1228">
            <v>5841</v>
          </cell>
        </row>
        <row r="1229">
          <cell r="A1229" t="str">
            <v>2013020WATER LEVY - TREATMENT</v>
          </cell>
          <cell r="B1229">
            <v>1752</v>
          </cell>
        </row>
        <row r="1230">
          <cell r="A1230" t="str">
            <v>2013020WATER LEVY - TREATMENT</v>
          </cell>
          <cell r="B1230">
            <v>5257</v>
          </cell>
        </row>
        <row r="1231">
          <cell r="A1231" t="str">
            <v>2013020WATER LEVY - TREATMENT</v>
          </cell>
          <cell r="B1231">
            <v>1752</v>
          </cell>
        </row>
        <row r="1232">
          <cell r="A1232" t="str">
            <v>2013020WATER LEVY - TREATMENT</v>
          </cell>
          <cell r="B1232">
            <v>3504</v>
          </cell>
        </row>
        <row r="1233">
          <cell r="A1233" t="str">
            <v>2013020WATER LEVY - TREATMENT</v>
          </cell>
          <cell r="B1233">
            <v>4673</v>
          </cell>
        </row>
        <row r="1234">
          <cell r="A1234" t="str">
            <v>2013020WATER LEVY - TREATMENT</v>
          </cell>
          <cell r="B1234">
            <v>9929</v>
          </cell>
        </row>
        <row r="1235">
          <cell r="A1235" t="str">
            <v>2013020WATER LEVY - TREATMENT</v>
          </cell>
          <cell r="B1235">
            <v>21027.07</v>
          </cell>
        </row>
        <row r="1236">
          <cell r="A1236" t="str">
            <v>2013021SANITARY SEWER LEVY-COLLECTION</v>
          </cell>
          <cell r="B1236">
            <v>19291</v>
          </cell>
        </row>
        <row r="1237">
          <cell r="A1237" t="str">
            <v>2013021SANITARY SEWER LEVY-COLLECTION</v>
          </cell>
          <cell r="B1237">
            <v>156082.21</v>
          </cell>
        </row>
        <row r="1238">
          <cell r="A1238" t="str">
            <v>2013021SANITARY SEWER LEVY-TREATMENT</v>
          </cell>
          <cell r="B1238">
            <v>31718</v>
          </cell>
        </row>
        <row r="1239">
          <cell r="A1239" t="str">
            <v>2013021SANITARY SEWER LEVY-TREATMENT</v>
          </cell>
          <cell r="B1239">
            <v>256623.38</v>
          </cell>
        </row>
        <row r="1240">
          <cell r="A1240" t="str">
            <v>2013021WATER LEVY - DISTRIBUTION</v>
          </cell>
          <cell r="B1240">
            <v>20832</v>
          </cell>
        </row>
        <row r="1241">
          <cell r="A1241" t="str">
            <v>2013021WATER LEVY - DISTRIBUTION</v>
          </cell>
          <cell r="B1241">
            <v>168549.7</v>
          </cell>
        </row>
        <row r="1242">
          <cell r="A1242" t="str">
            <v>2013021WATER LEVY - TREATMENT</v>
          </cell>
          <cell r="B1242">
            <v>7307</v>
          </cell>
        </row>
        <row r="1243">
          <cell r="A1243" t="str">
            <v>2013021WATER LEVY - TREATMENT</v>
          </cell>
          <cell r="B1243">
            <v>59124.49</v>
          </cell>
        </row>
        <row r="1244">
          <cell r="A1244" t="str">
            <v>2013022SANITARY SEWER LEVY-COLLECTION</v>
          </cell>
          <cell r="B1244">
            <v>3044</v>
          </cell>
        </row>
        <row r="1245">
          <cell r="A1245" t="str">
            <v>2013022SANITARY SEWER LEVY-COLLECTION</v>
          </cell>
          <cell r="B1245">
            <v>47690.68</v>
          </cell>
        </row>
        <row r="1246">
          <cell r="A1246" t="str">
            <v>2013022SANITARY SEWER LEVY-TREATMENT</v>
          </cell>
          <cell r="B1246">
            <v>5005</v>
          </cell>
        </row>
        <row r="1247">
          <cell r="A1247" t="str">
            <v>2013022SANITARY SEWER LEVY-TREATMENT</v>
          </cell>
          <cell r="B1247">
            <v>78410.850000000006</v>
          </cell>
        </row>
        <row r="1248">
          <cell r="A1248" t="str">
            <v>2013022WATER LEVY - DISTRIBUTION</v>
          </cell>
          <cell r="B1248">
            <v>3287</v>
          </cell>
        </row>
        <row r="1249">
          <cell r="A1249" t="str">
            <v>2013022WATER LEVY - DISTRIBUTION</v>
          </cell>
          <cell r="B1249">
            <v>51500.27</v>
          </cell>
        </row>
        <row r="1250">
          <cell r="A1250" t="str">
            <v>2013022WATER LEVY - TREATMENT</v>
          </cell>
          <cell r="B1250">
            <v>1153</v>
          </cell>
        </row>
        <row r="1251">
          <cell r="A1251" t="str">
            <v>2013022WATER LEVY - TREATMENT</v>
          </cell>
          <cell r="B1251">
            <v>18065.330000000002</v>
          </cell>
        </row>
        <row r="1252">
          <cell r="A1252" t="str">
            <v>2013023SANITARY SEWER LEVY-COLLECTION</v>
          </cell>
          <cell r="B1252">
            <v>322631.40000000002</v>
          </cell>
        </row>
        <row r="1253">
          <cell r="A1253" t="str">
            <v>2013023SANITARY SEWER LEVY-TREATMENT</v>
          </cell>
          <cell r="B1253">
            <v>530457.19999999995</v>
          </cell>
        </row>
        <row r="1254">
          <cell r="A1254" t="str">
            <v>2013023WATER LEVY - DISTRIBUTION</v>
          </cell>
          <cell r="B1254">
            <v>348402.6</v>
          </cell>
        </row>
        <row r="1255">
          <cell r="A1255" t="str">
            <v>2013023WATER LEVY - TREATMENT</v>
          </cell>
          <cell r="B1255">
            <v>122213</v>
          </cell>
        </row>
        <row r="1256">
          <cell r="A1256" t="str">
            <v>2013024SANITARY SEWER LEVY-COLLECTION</v>
          </cell>
          <cell r="B1256">
            <v>88065</v>
          </cell>
        </row>
        <row r="1257">
          <cell r="A1257" t="str">
            <v>2013024SANITARY SEWER LEVY-COLLECTION</v>
          </cell>
          <cell r="B1257">
            <v>8006</v>
          </cell>
        </row>
        <row r="1258">
          <cell r="A1258" t="str">
            <v>2013024SANITARY SEWER LEVY-COLLECTION</v>
          </cell>
          <cell r="B1258">
            <v>10674</v>
          </cell>
        </row>
        <row r="1259">
          <cell r="A1259" t="str">
            <v>2013024SANITARY SEWER LEVY-COLLECTION</v>
          </cell>
          <cell r="B1259">
            <v>10674</v>
          </cell>
        </row>
        <row r="1260">
          <cell r="A1260" t="str">
            <v>2013024SANITARY SEWER LEVY-COLLECTION</v>
          </cell>
          <cell r="B1260">
            <v>5337</v>
          </cell>
        </row>
        <row r="1261">
          <cell r="A1261" t="str">
            <v>2013024SANITARY SEWER LEVY-COLLECTION</v>
          </cell>
          <cell r="B1261">
            <v>18680</v>
          </cell>
        </row>
        <row r="1262">
          <cell r="A1262" t="str">
            <v>2013024SANITARY SEWER LEVY-COLLECTION</v>
          </cell>
          <cell r="B1262">
            <v>125426.26</v>
          </cell>
        </row>
        <row r="1263">
          <cell r="A1263" t="str">
            <v>2013024SANITARY SEWER LEVY-TREATMENT</v>
          </cell>
          <cell r="B1263">
            <v>144792</v>
          </cell>
        </row>
        <row r="1264">
          <cell r="A1264" t="str">
            <v>2013024SANITARY SEWER LEVY-TREATMENT</v>
          </cell>
          <cell r="B1264">
            <v>13163</v>
          </cell>
        </row>
        <row r="1265">
          <cell r="A1265" t="str">
            <v>2013024SANITARY SEWER LEVY-TREATMENT</v>
          </cell>
          <cell r="B1265">
            <v>17551</v>
          </cell>
        </row>
        <row r="1266">
          <cell r="A1266" t="str">
            <v>2013024SANITARY SEWER LEVY-TREATMENT</v>
          </cell>
          <cell r="B1266">
            <v>17551</v>
          </cell>
        </row>
        <row r="1267">
          <cell r="A1267" t="str">
            <v>2013024SANITARY SEWER LEVY-TREATMENT</v>
          </cell>
          <cell r="B1267">
            <v>8775</v>
          </cell>
        </row>
        <row r="1268">
          <cell r="A1268" t="str">
            <v>2013024SANITARY SEWER LEVY-TREATMENT</v>
          </cell>
          <cell r="B1268">
            <v>30713</v>
          </cell>
        </row>
        <row r="1269">
          <cell r="A1269" t="str">
            <v>2013024SANITARY SEWER LEVY-TREATMENT</v>
          </cell>
          <cell r="B1269">
            <v>206218.88</v>
          </cell>
        </row>
        <row r="1270">
          <cell r="A1270" t="str">
            <v>2013024WATER LEVY - DISTRIBUTION</v>
          </cell>
          <cell r="B1270">
            <v>95099</v>
          </cell>
        </row>
        <row r="1271">
          <cell r="A1271" t="str">
            <v>2013024WATER LEVY - DISTRIBUTION</v>
          </cell>
          <cell r="B1271">
            <v>8645</v>
          </cell>
        </row>
        <row r="1272">
          <cell r="A1272" t="str">
            <v>2013024WATER LEVY - DISTRIBUTION</v>
          </cell>
          <cell r="B1272">
            <v>11527</v>
          </cell>
        </row>
        <row r="1273">
          <cell r="A1273" t="str">
            <v>2013024WATER LEVY - DISTRIBUTION</v>
          </cell>
          <cell r="B1273">
            <v>11527</v>
          </cell>
        </row>
        <row r="1274">
          <cell r="A1274" t="str">
            <v>2013024WATER LEVY - DISTRIBUTION</v>
          </cell>
          <cell r="B1274">
            <v>5764</v>
          </cell>
        </row>
        <row r="1275">
          <cell r="A1275" t="str">
            <v>2013024WATER LEVY - DISTRIBUTION</v>
          </cell>
          <cell r="B1275">
            <v>20173</v>
          </cell>
        </row>
        <row r="1276">
          <cell r="A1276" t="str">
            <v>2013024WATER LEVY - DISTRIBUTION</v>
          </cell>
          <cell r="B1276">
            <v>135443.72</v>
          </cell>
        </row>
        <row r="1277">
          <cell r="A1277" t="str">
            <v>2013024WATER LEVY - TREATMENT</v>
          </cell>
          <cell r="B1277">
            <v>33359</v>
          </cell>
        </row>
        <row r="1278">
          <cell r="A1278" t="str">
            <v>2013024WATER LEVY - TREATMENT</v>
          </cell>
          <cell r="B1278">
            <v>3033</v>
          </cell>
        </row>
        <row r="1279">
          <cell r="A1279" t="str">
            <v>2013024WATER LEVY - TREATMENT</v>
          </cell>
          <cell r="B1279">
            <v>4044</v>
          </cell>
        </row>
        <row r="1280">
          <cell r="A1280" t="str">
            <v>2013024WATER LEVY - TREATMENT</v>
          </cell>
          <cell r="B1280">
            <v>4044</v>
          </cell>
        </row>
        <row r="1281">
          <cell r="A1281" t="str">
            <v>2013024WATER LEVY - TREATMENT</v>
          </cell>
          <cell r="B1281">
            <v>2022</v>
          </cell>
        </row>
        <row r="1282">
          <cell r="A1282" t="str">
            <v>2013024WATER LEVY - TREATMENT</v>
          </cell>
          <cell r="B1282">
            <v>7076</v>
          </cell>
        </row>
        <row r="1283">
          <cell r="A1283" t="str">
            <v>2013024WATER LEVY - TREATMENT</v>
          </cell>
          <cell r="B1283">
            <v>47509.61</v>
          </cell>
        </row>
        <row r="1284">
          <cell r="A1284" t="str">
            <v>2013025SANITARY SEWER LEVY-COLLECTION</v>
          </cell>
          <cell r="B1284">
            <v>6760</v>
          </cell>
        </row>
        <row r="1285">
          <cell r="A1285" t="str">
            <v>2013025SANITARY SEWER LEVY-COLLECTION</v>
          </cell>
          <cell r="B1285">
            <v>4346</v>
          </cell>
        </row>
        <row r="1286">
          <cell r="A1286" t="str">
            <v>2013025SANITARY SEWER LEVY-COLLECTION</v>
          </cell>
          <cell r="B1286">
            <v>8692</v>
          </cell>
        </row>
        <row r="1287">
          <cell r="A1287" t="str">
            <v>2013025SANITARY SEWER LEVY-COLLECTION</v>
          </cell>
          <cell r="B1287">
            <v>4346</v>
          </cell>
        </row>
        <row r="1288">
          <cell r="A1288" t="str">
            <v>2013025SANITARY SEWER LEVY-COLLECTION</v>
          </cell>
          <cell r="B1288">
            <v>24144.35</v>
          </cell>
        </row>
        <row r="1289">
          <cell r="A1289" t="str">
            <v>2013025SANITARY SEWER LEVY-TREATMENT</v>
          </cell>
          <cell r="B1289">
            <v>11115</v>
          </cell>
        </row>
        <row r="1290">
          <cell r="A1290" t="str">
            <v>2013025SANITARY SEWER LEVY-TREATMENT</v>
          </cell>
          <cell r="B1290">
            <v>7145</v>
          </cell>
        </row>
        <row r="1291">
          <cell r="A1291" t="str">
            <v>2013025SANITARY SEWER LEVY-TREATMENT</v>
          </cell>
          <cell r="B1291">
            <v>14291</v>
          </cell>
        </row>
        <row r="1292">
          <cell r="A1292" t="str">
            <v>2013025SANITARY SEWER LEVY-TREATMENT</v>
          </cell>
          <cell r="B1292">
            <v>7145</v>
          </cell>
        </row>
        <row r="1293">
          <cell r="A1293" t="str">
            <v>2013025SANITARY SEWER LEVY-TREATMENT</v>
          </cell>
          <cell r="B1293">
            <v>39697.699999999997</v>
          </cell>
        </row>
        <row r="1294">
          <cell r="A1294" t="str">
            <v>2013025WATER LEVY - DISTRIBUTION</v>
          </cell>
          <cell r="B1294">
            <v>7300</v>
          </cell>
        </row>
        <row r="1295">
          <cell r="A1295" t="str">
            <v>2013025WATER LEVY - DISTRIBUTION</v>
          </cell>
          <cell r="B1295">
            <v>4693</v>
          </cell>
        </row>
        <row r="1296">
          <cell r="A1296" t="str">
            <v>2013025WATER LEVY - DISTRIBUTION</v>
          </cell>
          <cell r="B1296">
            <v>9386</v>
          </cell>
        </row>
        <row r="1297">
          <cell r="A1297" t="str">
            <v>2013025WATER LEVY - DISTRIBUTION</v>
          </cell>
          <cell r="B1297">
            <v>4693</v>
          </cell>
        </row>
        <row r="1298">
          <cell r="A1298" t="str">
            <v>2013025WATER LEVY - DISTRIBUTION</v>
          </cell>
          <cell r="B1298">
            <v>26073.53</v>
          </cell>
        </row>
        <row r="1299">
          <cell r="A1299" t="str">
            <v>2013025WATER LEVY - TREATMENT</v>
          </cell>
          <cell r="B1299">
            <v>2561</v>
          </cell>
        </row>
        <row r="1300">
          <cell r="A1300" t="str">
            <v>2013025WATER LEVY - TREATMENT</v>
          </cell>
          <cell r="B1300">
            <v>1646</v>
          </cell>
        </row>
        <row r="1301">
          <cell r="A1301" t="str">
            <v>2013025WATER LEVY - TREATMENT</v>
          </cell>
          <cell r="B1301">
            <v>3292</v>
          </cell>
        </row>
        <row r="1302">
          <cell r="A1302" t="str">
            <v>2013025WATER LEVY - TREATMENT</v>
          </cell>
          <cell r="B1302">
            <v>1646</v>
          </cell>
        </row>
        <row r="1303">
          <cell r="A1303" t="str">
            <v>2013025WATER LEVY - TREATMENT</v>
          </cell>
          <cell r="B1303">
            <v>9146.66</v>
          </cell>
        </row>
        <row r="1304">
          <cell r="A1304" t="str">
            <v>2013026SANITARY SEWER LEVY-COLLECTION</v>
          </cell>
          <cell r="B1304">
            <v>6919</v>
          </cell>
        </row>
        <row r="1305">
          <cell r="A1305" t="str">
            <v>2013026SANITARY SEWER LEVY-COLLECTION</v>
          </cell>
          <cell r="B1305">
            <v>17297</v>
          </cell>
        </row>
        <row r="1306">
          <cell r="A1306" t="str">
            <v>2013026SANITARY SEWER LEVY-COLLECTION</v>
          </cell>
          <cell r="B1306">
            <v>3459</v>
          </cell>
        </row>
        <row r="1307">
          <cell r="A1307" t="str">
            <v>2013026SANITARY SEWER LEVY-COLLECTION</v>
          </cell>
          <cell r="B1307">
            <v>3459</v>
          </cell>
        </row>
        <row r="1308">
          <cell r="A1308" t="str">
            <v>2013026SANITARY SEWER LEVY-COLLECTION</v>
          </cell>
          <cell r="B1308">
            <v>84180.14</v>
          </cell>
        </row>
        <row r="1309">
          <cell r="A1309" t="str">
            <v>2013026SANITARY SEWER LEVY-TREATMENT</v>
          </cell>
          <cell r="B1309">
            <v>11376</v>
          </cell>
        </row>
        <row r="1310">
          <cell r="A1310" t="str">
            <v>2013026SANITARY SEWER LEVY-TREATMENT</v>
          </cell>
          <cell r="B1310">
            <v>28439</v>
          </cell>
        </row>
        <row r="1311">
          <cell r="A1311" t="str">
            <v>2013026SANITARY SEWER LEVY-TREATMENT</v>
          </cell>
          <cell r="B1311">
            <v>5688</v>
          </cell>
        </row>
        <row r="1312">
          <cell r="A1312" t="str">
            <v>2013026SANITARY SEWER LEVY-TREATMENT</v>
          </cell>
          <cell r="B1312">
            <v>5688</v>
          </cell>
        </row>
        <row r="1313">
          <cell r="A1313" t="str">
            <v>2013026SANITARY SEWER LEVY-TREATMENT</v>
          </cell>
          <cell r="B1313">
            <v>138403.73000000001</v>
          </cell>
        </row>
        <row r="1314">
          <cell r="A1314" t="str">
            <v>2013026WATER LEVY - DISTRIBUTION</v>
          </cell>
          <cell r="B1314">
            <v>7472</v>
          </cell>
        </row>
        <row r="1315">
          <cell r="A1315" t="str">
            <v>2013026WATER LEVY - DISTRIBUTION</v>
          </cell>
          <cell r="B1315">
            <v>18679</v>
          </cell>
        </row>
        <row r="1316">
          <cell r="A1316" t="str">
            <v>2013026WATER LEVY - DISTRIBUTION</v>
          </cell>
          <cell r="B1316">
            <v>3736</v>
          </cell>
        </row>
        <row r="1317">
          <cell r="A1317" t="str">
            <v>2013026WATER LEVY - DISTRIBUTION</v>
          </cell>
          <cell r="B1317">
            <v>3736</v>
          </cell>
        </row>
        <row r="1318">
          <cell r="A1318" t="str">
            <v>2013026WATER LEVY - DISTRIBUTION</v>
          </cell>
          <cell r="B1318">
            <v>90902.21</v>
          </cell>
        </row>
        <row r="1319">
          <cell r="A1319" t="str">
            <v>2013026WATER LEVY - TREATMENT</v>
          </cell>
          <cell r="B1319">
            <v>2621</v>
          </cell>
        </row>
        <row r="1320">
          <cell r="A1320" t="str">
            <v>2013026WATER LEVY - TREATMENT</v>
          </cell>
          <cell r="B1320">
            <v>6552</v>
          </cell>
        </row>
        <row r="1321">
          <cell r="A1321" t="str">
            <v>2013026WATER LEVY - TREATMENT</v>
          </cell>
          <cell r="B1321">
            <v>1310</v>
          </cell>
        </row>
        <row r="1322">
          <cell r="A1322" t="str">
            <v>2013026WATER LEVY - TREATMENT</v>
          </cell>
          <cell r="B1322">
            <v>1310</v>
          </cell>
        </row>
        <row r="1323">
          <cell r="A1323" t="str">
            <v>2013026WATER LEVY - TREATMENT</v>
          </cell>
          <cell r="B1323">
            <v>31888.080000000002</v>
          </cell>
        </row>
        <row r="1324">
          <cell r="A1324" t="str">
            <v>2013027SANITARY SEWER LEVY-COLLECTION</v>
          </cell>
          <cell r="B1324">
            <v>3411</v>
          </cell>
        </row>
        <row r="1325">
          <cell r="A1325" t="str">
            <v>2013027SANITARY SEWER LEVY-COLLECTION</v>
          </cell>
          <cell r="B1325">
            <v>6822</v>
          </cell>
        </row>
        <row r="1326">
          <cell r="A1326" t="str">
            <v>2013027SANITARY SEWER LEVY-COLLECTION</v>
          </cell>
          <cell r="B1326">
            <v>9096</v>
          </cell>
        </row>
        <row r="1327">
          <cell r="A1327" t="str">
            <v>2013027SANITARY SEWER LEVY-COLLECTION</v>
          </cell>
          <cell r="B1327">
            <v>10233</v>
          </cell>
        </row>
        <row r="1328">
          <cell r="A1328" t="str">
            <v>2013027SANITARY SEWER LEVY-COLLECTION</v>
          </cell>
          <cell r="B1328">
            <v>14781</v>
          </cell>
        </row>
        <row r="1329">
          <cell r="A1329" t="str">
            <v>2013027SANITARY SEWER LEVY-COLLECTION</v>
          </cell>
          <cell r="B1329">
            <v>13644</v>
          </cell>
        </row>
        <row r="1330">
          <cell r="A1330" t="str">
            <v>2013027SANITARY SEWER LEVY-COLLECTION</v>
          </cell>
          <cell r="B1330">
            <v>12507</v>
          </cell>
        </row>
        <row r="1331">
          <cell r="A1331" t="str">
            <v>2013027SANITARY SEWER LEVY-COLLECTION</v>
          </cell>
          <cell r="B1331">
            <v>43206.98</v>
          </cell>
        </row>
        <row r="1332">
          <cell r="A1332" t="str">
            <v>2013027SANITARY SEWER LEVY-TREATMENT</v>
          </cell>
          <cell r="B1332">
            <v>5608</v>
          </cell>
        </row>
        <row r="1333">
          <cell r="A1333" t="str">
            <v>2013027SANITARY SEWER LEVY-TREATMENT</v>
          </cell>
          <cell r="B1333">
            <v>11217</v>
          </cell>
        </row>
        <row r="1334">
          <cell r="A1334" t="str">
            <v>2013027SANITARY SEWER LEVY-TREATMENT</v>
          </cell>
          <cell r="B1334">
            <v>14955</v>
          </cell>
        </row>
        <row r="1335">
          <cell r="A1335" t="str">
            <v>2013027SANITARY SEWER LEVY-TREATMENT</v>
          </cell>
          <cell r="B1335">
            <v>16825</v>
          </cell>
        </row>
        <row r="1336">
          <cell r="A1336" t="str">
            <v>2013027SANITARY SEWER LEVY-TREATMENT</v>
          </cell>
          <cell r="B1336">
            <v>24303</v>
          </cell>
        </row>
        <row r="1337">
          <cell r="A1337" t="str">
            <v>2013027SANITARY SEWER LEVY-TREATMENT</v>
          </cell>
          <cell r="B1337">
            <v>22433</v>
          </cell>
        </row>
        <row r="1338">
          <cell r="A1338" t="str">
            <v>2013027SANITARY SEWER LEVY-TREATMENT</v>
          </cell>
          <cell r="B1338">
            <v>20564</v>
          </cell>
        </row>
        <row r="1339">
          <cell r="A1339" t="str">
            <v>2013027SANITARY SEWER LEVY-TREATMENT</v>
          </cell>
          <cell r="B1339">
            <v>71037.440000000002</v>
          </cell>
        </row>
        <row r="1340">
          <cell r="A1340" t="str">
            <v>2013027WATER LEVY - DISTRIBUTION</v>
          </cell>
          <cell r="B1340">
            <v>3683</v>
          </cell>
        </row>
        <row r="1341">
          <cell r="A1341" t="str">
            <v>2013027WATER LEVY - DISTRIBUTION</v>
          </cell>
          <cell r="B1341">
            <v>7367</v>
          </cell>
        </row>
        <row r="1342">
          <cell r="A1342" t="str">
            <v>2013027WATER LEVY - DISTRIBUTION</v>
          </cell>
          <cell r="B1342">
            <v>9823</v>
          </cell>
        </row>
        <row r="1343">
          <cell r="A1343" t="str">
            <v>2013027WATER LEVY - DISTRIBUTION</v>
          </cell>
          <cell r="B1343">
            <v>11050</v>
          </cell>
        </row>
        <row r="1344">
          <cell r="A1344" t="str">
            <v>2013027WATER LEVY - DISTRIBUTION</v>
          </cell>
          <cell r="B1344">
            <v>15962</v>
          </cell>
        </row>
        <row r="1345">
          <cell r="A1345" t="str">
            <v>2013027WATER LEVY - DISTRIBUTION</v>
          </cell>
          <cell r="B1345">
            <v>14734</v>
          </cell>
        </row>
        <row r="1346">
          <cell r="A1346" t="str">
            <v>2013027WATER LEVY - DISTRIBUTION</v>
          </cell>
          <cell r="B1346">
            <v>13506</v>
          </cell>
        </row>
        <row r="1347">
          <cell r="A1347" t="str">
            <v>2013027WATER LEVY - DISTRIBUTION</v>
          </cell>
          <cell r="B1347">
            <v>46658.2</v>
          </cell>
        </row>
        <row r="1348">
          <cell r="A1348" t="str">
            <v>2013027WATER LEVY - TREATMENT</v>
          </cell>
          <cell r="B1348">
            <v>1292</v>
          </cell>
        </row>
        <row r="1349">
          <cell r="A1349" t="str">
            <v>2013027WATER LEVY - TREATMENT</v>
          </cell>
          <cell r="B1349">
            <v>2584</v>
          </cell>
        </row>
        <row r="1350">
          <cell r="A1350" t="str">
            <v>2013027WATER LEVY - TREATMENT</v>
          </cell>
          <cell r="B1350">
            <v>3446</v>
          </cell>
        </row>
        <row r="1351">
          <cell r="A1351" t="str">
            <v>2013027WATER LEVY - TREATMENT</v>
          </cell>
          <cell r="B1351">
            <v>3876</v>
          </cell>
        </row>
        <row r="1352">
          <cell r="A1352" t="str">
            <v>2013027WATER LEVY - TREATMENT</v>
          </cell>
          <cell r="B1352">
            <v>5599</v>
          </cell>
        </row>
        <row r="1353">
          <cell r="A1353" t="str">
            <v>2013027WATER LEVY - TREATMENT</v>
          </cell>
          <cell r="B1353">
            <v>5168</v>
          </cell>
        </row>
        <row r="1354">
          <cell r="A1354" t="str">
            <v>2013027WATER LEVY - TREATMENT</v>
          </cell>
          <cell r="B1354">
            <v>4738</v>
          </cell>
        </row>
        <row r="1355">
          <cell r="A1355" t="str">
            <v>2013027WATER LEVY - TREATMENT</v>
          </cell>
          <cell r="B1355">
            <v>16367.01</v>
          </cell>
        </row>
        <row r="1356">
          <cell r="A1356" t="str">
            <v>2013028SANITARY SEWER LEVY-COLLECTION</v>
          </cell>
          <cell r="B1356">
            <v>13657</v>
          </cell>
        </row>
        <row r="1357">
          <cell r="A1357" t="str">
            <v>2013028SANITARY SEWER LEVY-COLLECTION</v>
          </cell>
          <cell r="B1357">
            <v>54627.41</v>
          </cell>
        </row>
        <row r="1358">
          <cell r="A1358" t="str">
            <v>2013028SANITARY SEWER LEVY-TREATMENT</v>
          </cell>
          <cell r="B1358">
            <v>22454</v>
          </cell>
        </row>
        <row r="1359">
          <cell r="A1359" t="str">
            <v>2013028SANITARY SEWER LEVY-TREATMENT</v>
          </cell>
          <cell r="B1359">
            <v>89816.39</v>
          </cell>
        </row>
        <row r="1360">
          <cell r="A1360" t="str">
            <v>2013028WATER LEVY - DISTRIBUTION</v>
          </cell>
          <cell r="B1360">
            <v>14748</v>
          </cell>
        </row>
        <row r="1361">
          <cell r="A1361" t="str">
            <v>2013028WATER LEVY - DISTRIBUTION</v>
          </cell>
          <cell r="B1361">
            <v>58990.84</v>
          </cell>
        </row>
        <row r="1362">
          <cell r="A1362" t="str">
            <v>2013028WATER LEVY - TREATMENT</v>
          </cell>
          <cell r="B1362">
            <v>5173</v>
          </cell>
        </row>
        <row r="1363">
          <cell r="A1363" t="str">
            <v>2013028WATER LEVY - TREATMENT</v>
          </cell>
          <cell r="B1363">
            <v>20693.18</v>
          </cell>
        </row>
        <row r="1364">
          <cell r="A1364" t="str">
            <v>2013029SANITARY SEWER LEVY-COLLECTION</v>
          </cell>
          <cell r="B1364">
            <v>147559.54999999999</v>
          </cell>
        </row>
        <row r="1365">
          <cell r="A1365" t="str">
            <v>2013029SANITARY SEWER LEVY-TREATMENT</v>
          </cell>
          <cell r="B1365">
            <v>242611.3</v>
          </cell>
        </row>
        <row r="1366">
          <cell r="A1366" t="str">
            <v>2013029WATER LEVY - DISTRIBUTION</v>
          </cell>
          <cell r="B1366">
            <v>159346.32999999999</v>
          </cell>
        </row>
        <row r="1367">
          <cell r="A1367" t="str">
            <v>2013029WATER LEVY - TREATMENT</v>
          </cell>
          <cell r="B1367">
            <v>55895.66</v>
          </cell>
        </row>
        <row r="1368">
          <cell r="A1368" t="str">
            <v>2013030SANITARY SEWER LEVY-COLLECTION</v>
          </cell>
          <cell r="B1368">
            <v>22491</v>
          </cell>
        </row>
        <row r="1369">
          <cell r="A1369" t="str">
            <v>2013030SANITARY SEWER LEVY-COLLECTION</v>
          </cell>
          <cell r="B1369">
            <v>22491</v>
          </cell>
        </row>
        <row r="1370">
          <cell r="A1370" t="str">
            <v>2013030SANITARY SEWER LEVY-COLLECTION</v>
          </cell>
          <cell r="B1370">
            <v>159481.22</v>
          </cell>
        </row>
        <row r="1371">
          <cell r="A1371" t="str">
            <v>2013030SANITARY SEWER LEVY-TREATMENT</v>
          </cell>
          <cell r="B1371">
            <v>36979</v>
          </cell>
        </row>
        <row r="1372">
          <cell r="A1372" t="str">
            <v>2013030SANITARY SEWER LEVY-TREATMENT</v>
          </cell>
          <cell r="B1372">
            <v>36979</v>
          </cell>
        </row>
        <row r="1373">
          <cell r="A1373" t="str">
            <v>2013030SANITARY SEWER LEVY-TREATMENT</v>
          </cell>
          <cell r="B1373">
            <v>262211.96000000002</v>
          </cell>
        </row>
        <row r="1374">
          <cell r="A1374" t="str">
            <v>2013030WATER LEVY - DISTRIBUTION</v>
          </cell>
          <cell r="B1374">
            <v>24287</v>
          </cell>
        </row>
        <row r="1375">
          <cell r="A1375" t="str">
            <v>2013030WATER LEVY - DISTRIBUTION</v>
          </cell>
          <cell r="B1375">
            <v>24287</v>
          </cell>
        </row>
        <row r="1376">
          <cell r="A1376" t="str">
            <v>2013030WATER LEVY - DISTRIBUTION</v>
          </cell>
          <cell r="B1376">
            <v>172221.36</v>
          </cell>
        </row>
        <row r="1377">
          <cell r="A1377" t="str">
            <v>2013030WATER LEVY - TREATMENT</v>
          </cell>
          <cell r="B1377">
            <v>8520</v>
          </cell>
        </row>
        <row r="1378">
          <cell r="A1378" t="str">
            <v>2013030WATER LEVY - TREATMENT</v>
          </cell>
          <cell r="B1378">
            <v>8520</v>
          </cell>
        </row>
        <row r="1379">
          <cell r="A1379" t="str">
            <v>2013030WATER LEVY - TREATMENT</v>
          </cell>
          <cell r="B1379">
            <v>60410.81</v>
          </cell>
        </row>
        <row r="1380">
          <cell r="A1380" t="str">
            <v>2013031SANITARY SEWER LEVY-COLLECTION</v>
          </cell>
          <cell r="B1380">
            <v>5558</v>
          </cell>
        </row>
        <row r="1381">
          <cell r="A1381" t="str">
            <v>2013031SANITARY SEWER LEVY-COLLECTION</v>
          </cell>
          <cell r="B1381">
            <v>28484</v>
          </cell>
        </row>
        <row r="1382">
          <cell r="A1382" t="str">
            <v>2013031SANITARY SEWER LEVY-COLLECTION</v>
          </cell>
          <cell r="B1382">
            <v>4168</v>
          </cell>
        </row>
        <row r="1383">
          <cell r="A1383" t="str">
            <v>2013031SANITARY SEWER LEVY-COLLECTION</v>
          </cell>
          <cell r="B1383">
            <v>15284</v>
          </cell>
        </row>
        <row r="1384">
          <cell r="A1384" t="str">
            <v>2013031SANITARY SEWER LEVY-COLLECTION</v>
          </cell>
          <cell r="B1384">
            <v>4168</v>
          </cell>
        </row>
        <row r="1385">
          <cell r="A1385" t="str">
            <v>2013031SANITARY SEWER LEVY-COLLECTION</v>
          </cell>
          <cell r="B1385">
            <v>4168</v>
          </cell>
        </row>
        <row r="1386">
          <cell r="A1386" t="str">
            <v>2013031SANITARY SEWER LEVY-COLLECTION</v>
          </cell>
          <cell r="B1386">
            <v>7642.11</v>
          </cell>
        </row>
        <row r="1387">
          <cell r="A1387" t="str">
            <v>2013031SANITARY SEWER LEVY-TREATMENT</v>
          </cell>
          <cell r="B1387">
            <v>9138</v>
          </cell>
        </row>
        <row r="1388">
          <cell r="A1388" t="str">
            <v>2013031SANITARY SEWER LEVY-TREATMENT</v>
          </cell>
          <cell r="B1388">
            <v>46832</v>
          </cell>
        </row>
        <row r="1389">
          <cell r="A1389" t="str">
            <v>2013031SANITARY SEWER LEVY-TREATMENT</v>
          </cell>
          <cell r="B1389">
            <v>6853</v>
          </cell>
        </row>
        <row r="1390">
          <cell r="A1390" t="str">
            <v>2013031SANITARY SEWER LEVY-TREATMENT</v>
          </cell>
          <cell r="B1390">
            <v>25129</v>
          </cell>
        </row>
        <row r="1391">
          <cell r="A1391" t="str">
            <v>2013031SANITARY SEWER LEVY-TREATMENT</v>
          </cell>
          <cell r="B1391">
            <v>6853</v>
          </cell>
        </row>
        <row r="1392">
          <cell r="A1392" t="str">
            <v>2013031SANITARY SEWER LEVY-TREATMENT</v>
          </cell>
          <cell r="B1392">
            <v>6853</v>
          </cell>
        </row>
        <row r="1393">
          <cell r="A1393" t="str">
            <v>2013031SANITARY SEWER LEVY-TREATMENT</v>
          </cell>
          <cell r="B1393">
            <v>12565.18</v>
          </cell>
        </row>
        <row r="1394">
          <cell r="A1394" t="str">
            <v>2013031WATER LEVY - DISTRIBUTION</v>
          </cell>
          <cell r="B1394">
            <v>6002</v>
          </cell>
        </row>
        <row r="1395">
          <cell r="A1395" t="str">
            <v>2013031WATER LEVY - DISTRIBUTION</v>
          </cell>
          <cell r="B1395">
            <v>30759</v>
          </cell>
        </row>
        <row r="1396">
          <cell r="A1396" t="str">
            <v>2013031WATER LEVY - DISTRIBUTION</v>
          </cell>
          <cell r="B1396">
            <v>4501</v>
          </cell>
        </row>
        <row r="1397">
          <cell r="A1397" t="str">
            <v>2013031WATER LEVY - DISTRIBUTION</v>
          </cell>
          <cell r="B1397">
            <v>16505</v>
          </cell>
        </row>
        <row r="1398">
          <cell r="A1398" t="str">
            <v>2013031WATER LEVY - DISTRIBUTION</v>
          </cell>
          <cell r="B1398">
            <v>4501</v>
          </cell>
        </row>
        <row r="1399">
          <cell r="A1399" t="str">
            <v>2013031WATER LEVY - DISTRIBUTION</v>
          </cell>
          <cell r="B1399">
            <v>4501</v>
          </cell>
        </row>
        <row r="1400">
          <cell r="A1400" t="str">
            <v>2013031WATER LEVY - DISTRIBUTION</v>
          </cell>
          <cell r="B1400">
            <v>8252.42</v>
          </cell>
        </row>
        <row r="1401">
          <cell r="A1401" t="str">
            <v>2013031WATER LEVY - TREATMENT</v>
          </cell>
          <cell r="B1401">
            <v>2105</v>
          </cell>
        </row>
        <row r="1402">
          <cell r="A1402" t="str">
            <v>2013031WATER LEVY - TREATMENT</v>
          </cell>
          <cell r="B1402">
            <v>10790</v>
          </cell>
        </row>
        <row r="1403">
          <cell r="A1403" t="str">
            <v>2013031WATER LEVY - TREATMENT</v>
          </cell>
          <cell r="B1403">
            <v>1579</v>
          </cell>
        </row>
        <row r="1404">
          <cell r="A1404" t="str">
            <v>2013031WATER LEVY - TREATMENT</v>
          </cell>
          <cell r="B1404">
            <v>5790</v>
          </cell>
        </row>
        <row r="1405">
          <cell r="A1405" t="str">
            <v>2013031WATER LEVY - TREATMENT</v>
          </cell>
          <cell r="B1405">
            <v>1579</v>
          </cell>
        </row>
        <row r="1406">
          <cell r="A1406" t="str">
            <v>2013031WATER LEVY - TREATMENT</v>
          </cell>
          <cell r="B1406">
            <v>1579</v>
          </cell>
        </row>
        <row r="1407">
          <cell r="A1407" t="str">
            <v>2013031WATER LEVY - TREATMENT</v>
          </cell>
          <cell r="B1407">
            <v>2894.08</v>
          </cell>
        </row>
        <row r="1408">
          <cell r="A1408" t="str">
            <v>2013032SANITARY SEWER LEVY-COLLECTION</v>
          </cell>
          <cell r="B1408">
            <v>23967</v>
          </cell>
        </row>
        <row r="1409">
          <cell r="A1409" t="str">
            <v>2013032SANITARY SEWER LEVY-COLLECTION</v>
          </cell>
          <cell r="B1409">
            <v>42148</v>
          </cell>
        </row>
        <row r="1410">
          <cell r="A1410" t="str">
            <v>2013032SANITARY SEWER LEVY-COLLECTION</v>
          </cell>
          <cell r="B1410">
            <v>16528.28</v>
          </cell>
        </row>
        <row r="1411">
          <cell r="A1411" t="str">
            <v>2013032SANITARY SEWER LEVY-TREATMENT</v>
          </cell>
          <cell r="B1411">
            <v>39405</v>
          </cell>
        </row>
        <row r="1412">
          <cell r="A1412" t="str">
            <v>2013032SANITARY SEWER LEVY-TREATMENT</v>
          </cell>
          <cell r="B1412">
            <v>69298</v>
          </cell>
        </row>
        <row r="1413">
          <cell r="A1413" t="str">
            <v>2013032SANITARY SEWER LEVY-TREATMENT</v>
          </cell>
          <cell r="B1413">
            <v>27175.65</v>
          </cell>
        </row>
        <row r="1414">
          <cell r="A1414" t="str">
            <v>2013032WATER LEVY - DISTRIBUTION</v>
          </cell>
          <cell r="B1414">
            <v>25881</v>
          </cell>
        </row>
        <row r="1415">
          <cell r="A1415" t="str">
            <v>2013032WATER LEVY - DISTRIBUTION</v>
          </cell>
          <cell r="B1415">
            <v>45515</v>
          </cell>
        </row>
        <row r="1416">
          <cell r="A1416" t="str">
            <v>2013032WATER LEVY - DISTRIBUTION</v>
          </cell>
          <cell r="B1416">
            <v>17848.669999999998</v>
          </cell>
        </row>
        <row r="1417">
          <cell r="A1417" t="str">
            <v>2013032WATER LEVY - TREATMENT</v>
          </cell>
          <cell r="B1417">
            <v>9079</v>
          </cell>
        </row>
        <row r="1418">
          <cell r="A1418" t="str">
            <v>2013032WATER LEVY - TREATMENT</v>
          </cell>
          <cell r="B1418">
            <v>15966</v>
          </cell>
        </row>
        <row r="1419">
          <cell r="A1419" t="str">
            <v>2013032WATER LEVY - TREATMENT</v>
          </cell>
          <cell r="B1419">
            <v>6260.33</v>
          </cell>
        </row>
        <row r="1420">
          <cell r="A1420" t="str">
            <v>2013033SANITARY SEWER LEVY-COLLECTION</v>
          </cell>
          <cell r="B1420">
            <v>2316</v>
          </cell>
        </row>
        <row r="1421">
          <cell r="A1421" t="str">
            <v>2013033SANITARY SEWER LEVY-COLLECTION</v>
          </cell>
          <cell r="B1421">
            <v>113459.04</v>
          </cell>
        </row>
        <row r="1422">
          <cell r="A1422" t="str">
            <v>2013033SANITARY SEWER LEVY-TREATMENT</v>
          </cell>
          <cell r="B1422">
            <v>3807</v>
          </cell>
        </row>
        <row r="1423">
          <cell r="A1423" t="str">
            <v>2013033SANITARY SEWER LEVY-TREATMENT</v>
          </cell>
          <cell r="B1423">
            <v>186545.52</v>
          </cell>
        </row>
        <row r="1424">
          <cell r="A1424" t="str">
            <v>2013033WATER LEVY - DISTRIBUTION</v>
          </cell>
          <cell r="B1424">
            <v>2500</v>
          </cell>
        </row>
        <row r="1425">
          <cell r="A1425" t="str">
            <v>2013033WATER LEVY - DISTRIBUTION</v>
          </cell>
          <cell r="B1425">
            <v>122522.93</v>
          </cell>
        </row>
        <row r="1426">
          <cell r="A1426" t="str">
            <v>2013033WATER LEVY - TREATMENT</v>
          </cell>
          <cell r="B1426">
            <v>877</v>
          </cell>
        </row>
        <row r="1427">
          <cell r="A1427" t="str">
            <v>2013033WATER LEVY - TREATMENT</v>
          </cell>
          <cell r="B1427">
            <v>42978.67</v>
          </cell>
        </row>
        <row r="1428">
          <cell r="A1428" t="str">
            <v>2013034SANITARY SEWER LEVY-COLLECTION</v>
          </cell>
          <cell r="B1428">
            <v>38751.22</v>
          </cell>
        </row>
        <row r="1429">
          <cell r="A1429" t="str">
            <v>2013034SANITARY SEWER LEVY-TREATMENT</v>
          </cell>
          <cell r="B1429">
            <v>63713.16</v>
          </cell>
        </row>
        <row r="1430">
          <cell r="A1430" t="str">
            <v>2013034WATER LEVY - DISTRIBUTION</v>
          </cell>
          <cell r="B1430">
            <v>41846.6</v>
          </cell>
        </row>
        <row r="1431">
          <cell r="A1431" t="str">
            <v>2013034WATER LEVY - TREATMENT</v>
          </cell>
          <cell r="B1431">
            <v>14678.99</v>
          </cell>
        </row>
        <row r="1432">
          <cell r="A1432" t="str">
            <v>2013035SANITARY SEWER LEVY-COLLECTION</v>
          </cell>
          <cell r="B1432">
            <v>151459.49</v>
          </cell>
        </row>
        <row r="1433">
          <cell r="A1433" t="str">
            <v>2013035SANITARY SEWER LEVY-TREATMENT</v>
          </cell>
          <cell r="B1433">
            <v>249023.42</v>
          </cell>
        </row>
        <row r="1434">
          <cell r="A1434" t="str">
            <v>2013035WATER LEVY - DISTRIBUTION</v>
          </cell>
          <cell r="B1434">
            <v>163557.79</v>
          </cell>
        </row>
        <row r="1435">
          <cell r="A1435" t="str">
            <v>2013035WATER LEVY - TREATMENT</v>
          </cell>
          <cell r="B1435">
            <v>57372.959999999999</v>
          </cell>
        </row>
        <row r="1436">
          <cell r="A1436" t="str">
            <v>2013036SANITARY SEWER LEVY-COLLECTION</v>
          </cell>
          <cell r="B1436">
            <v>18656</v>
          </cell>
        </row>
        <row r="1437">
          <cell r="A1437" t="str">
            <v>2013036SANITARY SEWER LEVY-COLLECTION</v>
          </cell>
          <cell r="B1437">
            <v>16083</v>
          </cell>
        </row>
        <row r="1438">
          <cell r="A1438" t="str">
            <v>2013036SANITARY SEWER LEVY-COLLECTION</v>
          </cell>
          <cell r="B1438">
            <v>29592.28</v>
          </cell>
        </row>
        <row r="1439">
          <cell r="A1439" t="str">
            <v>2013036SANITARY SEWER LEVY-TREATMENT</v>
          </cell>
          <cell r="B1439">
            <v>30674</v>
          </cell>
        </row>
        <row r="1440">
          <cell r="A1440" t="str">
            <v>2013036SANITARY SEWER LEVY-TREATMENT</v>
          </cell>
          <cell r="B1440">
            <v>26443</v>
          </cell>
        </row>
        <row r="1441">
          <cell r="A1441" t="str">
            <v>2013036SANITARY SEWER LEVY-TREATMENT</v>
          </cell>
          <cell r="B1441">
            <v>48653.84</v>
          </cell>
        </row>
        <row r="1442">
          <cell r="A1442" t="str">
            <v>2013036WATER LEVY - DISTRIBUTION</v>
          </cell>
          <cell r="B1442">
            <v>20146</v>
          </cell>
        </row>
        <row r="1443">
          <cell r="A1443" t="str">
            <v>2013036WATER LEVY - DISTRIBUTION</v>
          </cell>
          <cell r="B1443">
            <v>17367</v>
          </cell>
        </row>
        <row r="1444">
          <cell r="A1444" t="str">
            <v>2013036WATER LEVY - DISTRIBUTION</v>
          </cell>
          <cell r="B1444">
            <v>31956.95</v>
          </cell>
        </row>
        <row r="1445">
          <cell r="A1445" t="str">
            <v>2013036WATER LEVY - TREATMENT</v>
          </cell>
          <cell r="B1445">
            <v>7067</v>
          </cell>
        </row>
        <row r="1446">
          <cell r="A1446" t="str">
            <v>2013036WATER LEVY - TREATMENT</v>
          </cell>
          <cell r="B1446">
            <v>6092</v>
          </cell>
        </row>
        <row r="1447">
          <cell r="A1447" t="str">
            <v>2013036WATER LEVY - TREATMENT</v>
          </cell>
          <cell r="B1447">
            <v>11209.73</v>
          </cell>
        </row>
        <row r="1448">
          <cell r="A1448" t="str">
            <v>2013204SANITARY SEWER LEVY-COLLECTION</v>
          </cell>
          <cell r="B1448">
            <v>1099.07</v>
          </cell>
        </row>
        <row r="1449">
          <cell r="A1449" t="str">
            <v>2013204SANITARY SEWER LEVY-TREATMENT</v>
          </cell>
          <cell r="B1449">
            <v>1807.05</v>
          </cell>
        </row>
        <row r="1450">
          <cell r="A1450" t="str">
            <v>2013204WATER LEVY - DISTRIBUTION</v>
          </cell>
          <cell r="B1450">
            <v>1186.8699999999999</v>
          </cell>
        </row>
        <row r="1451">
          <cell r="A1451" t="str">
            <v>2013204WATER LEVY - TREATMENT</v>
          </cell>
          <cell r="B1451">
            <v>416.33</v>
          </cell>
        </row>
        <row r="1452">
          <cell r="A1452" t="str">
            <v>2013205SANITARY SEWER LEVY-COLLECTION</v>
          </cell>
          <cell r="B1452">
            <v>69968.47</v>
          </cell>
        </row>
        <row r="1453">
          <cell r="A1453" t="str">
            <v>2013205SANITARY SEWER LEVY-TREATMENT</v>
          </cell>
          <cell r="B1453">
            <v>115039.26</v>
          </cell>
        </row>
        <row r="1454">
          <cell r="A1454" t="str">
            <v>2013205WATER LEVY - DISTRIBUTION</v>
          </cell>
          <cell r="B1454">
            <v>75557.42</v>
          </cell>
        </row>
        <row r="1455">
          <cell r="A1455" t="str">
            <v>2013205WATER LEVY - TREATMENT</v>
          </cell>
          <cell r="B1455">
            <v>26504.11</v>
          </cell>
        </row>
        <row r="1456">
          <cell r="A1456" t="str">
            <v>2014001SANITARY SEWER LEVY-COLLECTION</v>
          </cell>
          <cell r="B1456">
            <v>3277</v>
          </cell>
        </row>
        <row r="1457">
          <cell r="A1457" t="str">
            <v>2014001SANITARY SEWER LEVY-COLLECTION</v>
          </cell>
          <cell r="B1457">
            <v>7208</v>
          </cell>
        </row>
        <row r="1458">
          <cell r="A1458" t="str">
            <v>2014001SANITARY SEWER LEVY-TREATMENT</v>
          </cell>
          <cell r="B1458">
            <v>5387</v>
          </cell>
        </row>
        <row r="1459">
          <cell r="A1459" t="str">
            <v>2014001SANITARY SEWER LEVY-TREATMENT</v>
          </cell>
          <cell r="B1459">
            <v>11851</v>
          </cell>
        </row>
        <row r="1460">
          <cell r="A1460" t="str">
            <v>2014001WATER LEVY - DISTRIBUTION</v>
          </cell>
          <cell r="B1460">
            <v>3538</v>
          </cell>
        </row>
        <row r="1461">
          <cell r="A1461" t="str">
            <v>2014001WATER LEVY - DISTRIBUTION</v>
          </cell>
          <cell r="B1461">
            <v>7784</v>
          </cell>
        </row>
        <row r="1462">
          <cell r="A1462" t="str">
            <v>2014001WATER LEVY - TREATMENT</v>
          </cell>
          <cell r="B1462">
            <v>1241</v>
          </cell>
        </row>
        <row r="1463">
          <cell r="A1463" t="str">
            <v>2014001WATER LEVY - TREATMENT</v>
          </cell>
          <cell r="B1463">
            <v>2730</v>
          </cell>
        </row>
        <row r="1464">
          <cell r="A1464" t="str">
            <v>2014003SANITARY SEWER LEVY-COLLECTION</v>
          </cell>
          <cell r="B1464">
            <v>3118</v>
          </cell>
        </row>
        <row r="1465">
          <cell r="A1465" t="str">
            <v>2014003SANITARY SEWER LEVY-COLLECTION</v>
          </cell>
          <cell r="B1465">
            <v>7406</v>
          </cell>
        </row>
        <row r="1466">
          <cell r="A1466" t="str">
            <v>2014003SANITARY SEWER LEVY-COLLECTION</v>
          </cell>
          <cell r="B1466">
            <v>11694</v>
          </cell>
        </row>
        <row r="1467">
          <cell r="A1467" t="str">
            <v>2014003SANITARY SEWER LEVY-TREATMENT</v>
          </cell>
          <cell r="B1467">
            <v>5127</v>
          </cell>
        </row>
        <row r="1468">
          <cell r="A1468" t="str">
            <v>2014003SANITARY SEWER LEVY-TREATMENT</v>
          </cell>
          <cell r="B1468">
            <v>12177</v>
          </cell>
        </row>
        <row r="1469">
          <cell r="A1469" t="str">
            <v>2014003SANITARY SEWER LEVY-TREATMENT</v>
          </cell>
          <cell r="B1469">
            <v>19226</v>
          </cell>
        </row>
        <row r="1470">
          <cell r="A1470" t="str">
            <v>2014003WATER LEVY - DISTRIBUTION</v>
          </cell>
          <cell r="B1470">
            <v>3367</v>
          </cell>
        </row>
        <row r="1471">
          <cell r="A1471" t="str">
            <v>2014003WATER LEVY - DISTRIBUTION</v>
          </cell>
          <cell r="B1471">
            <v>7997</v>
          </cell>
        </row>
        <row r="1472">
          <cell r="A1472" t="str">
            <v>2014003WATER LEVY - DISTRIBUTION</v>
          </cell>
          <cell r="B1472">
            <v>12628</v>
          </cell>
        </row>
        <row r="1473">
          <cell r="A1473" t="str">
            <v>2014003WATER LEVY - TREATMENT</v>
          </cell>
          <cell r="B1473">
            <v>1181</v>
          </cell>
        </row>
        <row r="1474">
          <cell r="A1474" t="str">
            <v>2014003WATER LEVY - TREATMENT</v>
          </cell>
          <cell r="B1474">
            <v>2805</v>
          </cell>
        </row>
        <row r="1475">
          <cell r="A1475" t="str">
            <v>2014003WATER LEVY - TREATMENT</v>
          </cell>
          <cell r="B1475">
            <v>4429</v>
          </cell>
        </row>
        <row r="1476">
          <cell r="A1476" t="str">
            <v>2014007SANITARY SEWER LEVY-COLLECTION</v>
          </cell>
          <cell r="B1476">
            <v>3069</v>
          </cell>
        </row>
        <row r="1477">
          <cell r="A1477" t="str">
            <v>2014007SANITARY SEWER LEVY-TREATMENT</v>
          </cell>
          <cell r="B1477">
            <v>5045</v>
          </cell>
        </row>
        <row r="1478">
          <cell r="A1478" t="str">
            <v>2014007WATER LEVY - DISTRIBUTION</v>
          </cell>
          <cell r="B1478">
            <v>3313</v>
          </cell>
        </row>
        <row r="1479">
          <cell r="A1479" t="str">
            <v>2014007WATER LEVY - TREATMENT</v>
          </cell>
          <cell r="B1479">
            <v>1162</v>
          </cell>
        </row>
        <row r="1480">
          <cell r="A1480" t="str">
            <v>2014008SANITARY SEWER LEVY-COLLECTION</v>
          </cell>
          <cell r="B1480">
            <v>5021</v>
          </cell>
        </row>
        <row r="1481">
          <cell r="A1481" t="str">
            <v>2014008SANITARY SEWER LEVY-COLLECTION</v>
          </cell>
          <cell r="B1481">
            <v>10042</v>
          </cell>
        </row>
        <row r="1482">
          <cell r="A1482" t="str">
            <v>2014008SANITARY SEWER LEVY-TREATMENT</v>
          </cell>
          <cell r="B1482">
            <v>8255</v>
          </cell>
        </row>
        <row r="1483">
          <cell r="A1483" t="str">
            <v>2014008SANITARY SEWER LEVY-TREATMENT</v>
          </cell>
          <cell r="B1483">
            <v>16510</v>
          </cell>
        </row>
        <row r="1484">
          <cell r="A1484" t="str">
            <v>2014008WATER LEVY - DISTRIBUTION</v>
          </cell>
          <cell r="B1484">
            <v>5422</v>
          </cell>
        </row>
        <row r="1485">
          <cell r="A1485" t="str">
            <v>2014008WATER LEVY - DISTRIBUTION</v>
          </cell>
          <cell r="B1485">
            <v>10844</v>
          </cell>
        </row>
        <row r="1486">
          <cell r="A1486" t="str">
            <v>2014008WATER LEVY - TREATMENT</v>
          </cell>
          <cell r="B1486">
            <v>1902</v>
          </cell>
        </row>
        <row r="1487">
          <cell r="A1487" t="str">
            <v>2014008WATER LEVY - TREATMENT</v>
          </cell>
          <cell r="B1487">
            <v>3804</v>
          </cell>
        </row>
        <row r="1488">
          <cell r="A1488" t="str">
            <v>2014011SANITARY SEWER LEVY-COLLECTION</v>
          </cell>
          <cell r="B1488">
            <v>3679</v>
          </cell>
        </row>
        <row r="1489">
          <cell r="A1489" t="str">
            <v>2014011SANITARY SEWER LEVY-TREATMENT</v>
          </cell>
          <cell r="B1489">
            <v>6049</v>
          </cell>
        </row>
        <row r="1490">
          <cell r="A1490" t="str">
            <v>2014011WATER LEVY - DISTRIBUTION</v>
          </cell>
          <cell r="B1490">
            <v>3973</v>
          </cell>
        </row>
        <row r="1491">
          <cell r="A1491" t="str">
            <v>2014011WATER LEVY - TREATMENT</v>
          </cell>
          <cell r="B1491">
            <v>1394</v>
          </cell>
        </row>
        <row r="1492">
          <cell r="A1492" t="str">
            <v>2014015SANITARY SEWER LEVY-COLLECTION</v>
          </cell>
          <cell r="B1492">
            <v>3650</v>
          </cell>
        </row>
        <row r="1493">
          <cell r="A1493" t="str">
            <v>2014015SANITARY SEWER LEVY-TREATMENT</v>
          </cell>
          <cell r="B1493">
            <v>6001</v>
          </cell>
        </row>
        <row r="1494">
          <cell r="A1494" t="str">
            <v>2014015WATER LEVY - DISTRIBUTION</v>
          </cell>
          <cell r="B1494">
            <v>3941</v>
          </cell>
        </row>
        <row r="1495">
          <cell r="A1495" t="str">
            <v>2014015WATER LEVY - TREATMENT</v>
          </cell>
          <cell r="B1495">
            <v>1382</v>
          </cell>
        </row>
        <row r="1496">
          <cell r="A1496" t="str">
            <v>2014020SANITARY SEWER LEVY-COLLECTION</v>
          </cell>
          <cell r="B1496">
            <v>13748</v>
          </cell>
        </row>
        <row r="1497">
          <cell r="A1497" t="str">
            <v>2014020SANITARY SEWER LEVY-TREATMENT</v>
          </cell>
          <cell r="B1497">
            <v>22602</v>
          </cell>
        </row>
        <row r="1498">
          <cell r="A1498" t="str">
            <v>2014020WATER LEVY - DISTRIBUTION</v>
          </cell>
          <cell r="B1498">
            <v>14845</v>
          </cell>
        </row>
        <row r="1499">
          <cell r="A1499" t="str">
            <v>2014020WATER LEVY - TREATMENT</v>
          </cell>
          <cell r="B1499">
            <v>5207</v>
          </cell>
        </row>
        <row r="1500">
          <cell r="A1500" t="str">
            <v>2014028SANITARY SEWER LEVY-COLLECTION</v>
          </cell>
          <cell r="B1500">
            <v>66269.83</v>
          </cell>
        </row>
        <row r="1501">
          <cell r="A1501" t="str">
            <v>2014028SANITARY SEWER LEVY-TREATMENT</v>
          </cell>
          <cell r="B1501">
            <v>108953.58</v>
          </cell>
        </row>
        <row r="1502">
          <cell r="A1502" t="str">
            <v>2014028WATER LEVY - DISTRIBUTION</v>
          </cell>
          <cell r="B1502">
            <v>71560.23</v>
          </cell>
        </row>
        <row r="1503">
          <cell r="A1503" t="str">
            <v>2014028WATER LEVY - TREATMENT</v>
          </cell>
          <cell r="B1503">
            <v>25101.82</v>
          </cell>
        </row>
        <row r="1504">
          <cell r="A1504" t="str">
            <v>2014201SANITARY SEWER LEVY-COLLECTION</v>
          </cell>
          <cell r="B1504">
            <v>15954.3</v>
          </cell>
        </row>
        <row r="1505">
          <cell r="A1505" t="str">
            <v>2014201SANITARY SEWER LEVY-TREATMENT</v>
          </cell>
          <cell r="B1505">
            <v>26231.4</v>
          </cell>
        </row>
        <row r="1506">
          <cell r="A1506" t="str">
            <v>2014201WATER LEVY - DISTRIBUTION</v>
          </cell>
          <cell r="B1506">
            <v>17228.7</v>
          </cell>
        </row>
        <row r="1507">
          <cell r="A1507" t="str">
            <v>2014201WATER LEVY - TREATMENT</v>
          </cell>
          <cell r="B1507">
            <v>6043.5</v>
          </cell>
        </row>
        <row r="1508">
          <cell r="A1508" t="str">
            <v>2014202SANITARY SEWER LEVY-COLLECTION</v>
          </cell>
          <cell r="B1508">
            <v>39992.11</v>
          </cell>
        </row>
        <row r="1509">
          <cell r="A1509" t="str">
            <v>2014202SANITARY SEWER LEVY-TREATMENT</v>
          </cell>
          <cell r="B1509">
            <v>65753.38</v>
          </cell>
        </row>
        <row r="1510">
          <cell r="A1510" t="str">
            <v>2014202WATER LEVY - DISTRIBUTION</v>
          </cell>
          <cell r="B1510">
            <v>43186.61</v>
          </cell>
        </row>
        <row r="1511">
          <cell r="A1511" t="str">
            <v>2014202WATER LEVY - TREATMENT</v>
          </cell>
          <cell r="B1511">
            <v>15149.04</v>
          </cell>
        </row>
        <row r="1512">
          <cell r="A1512" t="str">
            <v>2014203SANITARY SEWER LEVY-COLLECTION</v>
          </cell>
          <cell r="B1512">
            <v>17940.95</v>
          </cell>
        </row>
        <row r="1513">
          <cell r="A1513" t="str">
            <v>2014203SANITARY SEWER LEVY-TREATMENT</v>
          </cell>
          <cell r="B1513">
            <v>29496.54</v>
          </cell>
        </row>
        <row r="1514">
          <cell r="A1514" t="str">
            <v>2014203WATER LEVY - DISTRIBUTION</v>
          </cell>
          <cell r="B1514">
            <v>19373.2</v>
          </cell>
        </row>
        <row r="1515">
          <cell r="A1515" t="str">
            <v>2014203WATER LEVY - TREATMENT</v>
          </cell>
          <cell r="B1515">
            <v>6795.71</v>
          </cell>
        </row>
        <row r="1516">
          <cell r="A1516" t="str">
            <v>2014204SANITARY SEWER LEVY-COLLECTION</v>
          </cell>
          <cell r="B1516">
            <v>34062.58</v>
          </cell>
        </row>
        <row r="1517">
          <cell r="A1517" t="str">
            <v>2014204SANITARY SEWER LEVY-TREATMENT</v>
          </cell>
          <cell r="B1517">
            <v>56001.97</v>
          </cell>
        </row>
        <row r="1518">
          <cell r="A1518" t="str">
            <v>2014204WATER LEVY - DISTRIBUTION</v>
          </cell>
          <cell r="B1518">
            <v>36781.839999999997</v>
          </cell>
        </row>
        <row r="1519">
          <cell r="A1519" t="str">
            <v>2014204WATER LEVY - TREATMENT</v>
          </cell>
          <cell r="B1519">
            <v>12902.29</v>
          </cell>
        </row>
        <row r="1520">
          <cell r="A1520" t="str">
            <v>2014205SANITARY SEWER LEVY-COLLECTION</v>
          </cell>
          <cell r="B1520">
            <v>35755.800000000003</v>
          </cell>
        </row>
        <row r="1521">
          <cell r="A1521" t="str">
            <v>2014205SANITARY SEWER LEVY-TREATMENT</v>
          </cell>
          <cell r="B1521">
            <v>58785.78</v>
          </cell>
        </row>
        <row r="1522">
          <cell r="A1522" t="str">
            <v>2014205WATER LEVY - DISTRIBUTION</v>
          </cell>
          <cell r="B1522">
            <v>38610.230000000003</v>
          </cell>
        </row>
        <row r="1523">
          <cell r="A1523" t="str">
            <v>2014205WATER LEVY - TREATMENT</v>
          </cell>
          <cell r="B1523">
            <v>13543.66</v>
          </cell>
        </row>
        <row r="1524">
          <cell r="A1524" t="str">
            <v>2014206SANITARY SEWER LEVY-COLLECTION</v>
          </cell>
          <cell r="B1524">
            <v>19508.080000000002</v>
          </cell>
        </row>
        <row r="1525">
          <cell r="A1525" t="str">
            <v>2014206SANITARY SEWER LEVY-TREATMENT</v>
          </cell>
          <cell r="B1525">
            <v>32073.05</v>
          </cell>
        </row>
        <row r="1526">
          <cell r="A1526" t="str">
            <v>2014206WATER LEVY - DISTRIBUTION</v>
          </cell>
          <cell r="B1526">
            <v>21065.43</v>
          </cell>
        </row>
        <row r="1527">
          <cell r="A1527" t="str">
            <v>2014206WATER LEVY - TREATMENT</v>
          </cell>
          <cell r="B1527">
            <v>7389.31</v>
          </cell>
        </row>
        <row r="1528">
          <cell r="A1528" t="str">
            <v>2014207SANITARY SEWER LEVY-COLLECTION</v>
          </cell>
          <cell r="B1528">
            <v>315353.59000000003</v>
          </cell>
        </row>
        <row r="1529">
          <cell r="A1529" t="str">
            <v>2014207SANITARY SEWER LEVY-TREATMENT</v>
          </cell>
          <cell r="B1529">
            <v>518469.81</v>
          </cell>
        </row>
        <row r="1530">
          <cell r="A1530" t="str">
            <v>2014207WATER LEVY - DISTRIBUTION</v>
          </cell>
          <cell r="B1530">
            <v>340528.66</v>
          </cell>
        </row>
        <row r="1531">
          <cell r="A1531" t="str">
            <v>2014207WATER LEVY - TREATMENT</v>
          </cell>
          <cell r="B1531">
            <v>119450.26</v>
          </cell>
        </row>
        <row r="1532">
          <cell r="A1532" t="str">
            <v>2014208SANITARY SEWER LEVY-COLLECTION</v>
          </cell>
          <cell r="B1532">
            <v>266538.36</v>
          </cell>
        </row>
        <row r="1533">
          <cell r="A1533" t="str">
            <v>2014208SANITARY SEWER LEVY-TREATMENT</v>
          </cell>
          <cell r="B1533">
            <v>438213.16</v>
          </cell>
        </row>
        <row r="1534">
          <cell r="A1534" t="str">
            <v>2014208WATER LEVY - DISTRIBUTION</v>
          </cell>
          <cell r="B1534">
            <v>287816.45</v>
          </cell>
        </row>
        <row r="1535">
          <cell r="A1535" t="str">
            <v>2014208WATER LEVY - TREATMENT</v>
          </cell>
          <cell r="B1535">
            <v>100959.93</v>
          </cell>
        </row>
        <row r="1536">
          <cell r="A1536" t="str">
            <v>2014209SANITARY SEWER LEVY-COLLECTION</v>
          </cell>
          <cell r="B1536">
            <v>4629.34</v>
          </cell>
        </row>
        <row r="1537">
          <cell r="A1537" t="str">
            <v>2014209SANITARY SEWER LEVY-TREATMENT</v>
          </cell>
          <cell r="B1537">
            <v>7611.06</v>
          </cell>
        </row>
        <row r="1538">
          <cell r="A1538" t="str">
            <v>2014209WATER LEVY - DISTRIBUTION</v>
          </cell>
          <cell r="B1538">
            <v>4998.91</v>
          </cell>
        </row>
        <row r="1539">
          <cell r="A1539" t="str">
            <v>2014209WATER LEVY - TREATMENT</v>
          </cell>
          <cell r="B1539">
            <v>1753.51</v>
          </cell>
        </row>
        <row r="1540">
          <cell r="A1540" t="str">
            <v>2014210SANITARY SEWER LEVY-COLLECTION</v>
          </cell>
          <cell r="B1540">
            <v>44239.93</v>
          </cell>
        </row>
        <row r="1541">
          <cell r="A1541" t="str">
            <v>2014210SANITARY SEWER LEVY-TREATMENT</v>
          </cell>
          <cell r="B1541">
            <v>72734.44</v>
          </cell>
        </row>
        <row r="1542">
          <cell r="A1542" t="str">
            <v>2014210WATER LEVY - DISTRIBUTION</v>
          </cell>
          <cell r="B1542">
            <v>47771.66</v>
          </cell>
        </row>
        <row r="1543">
          <cell r="A1543" t="str">
            <v>2014210WATER LEVY - TREATMENT</v>
          </cell>
          <cell r="B1543">
            <v>16757.29</v>
          </cell>
        </row>
        <row r="1544">
          <cell r="A1544" t="str">
            <v>2014211SANITARY SEWER LEVY-COLLECTION</v>
          </cell>
          <cell r="B1544">
            <v>13833.98</v>
          </cell>
        </row>
        <row r="1545">
          <cell r="A1545" t="str">
            <v>2014211SANITARY SEWER LEVY-TREATMENT</v>
          </cell>
          <cell r="B1545">
            <v>22744.32</v>
          </cell>
        </row>
        <row r="1546">
          <cell r="A1546" t="str">
            <v>2014211WATER LEVY - DISTRIBUTION</v>
          </cell>
          <cell r="B1546">
            <v>14938.37</v>
          </cell>
        </row>
        <row r="1547">
          <cell r="A1547" t="str">
            <v>2014211WATER LEVY - TREATMENT</v>
          </cell>
          <cell r="B1547">
            <v>5240.0600000000004</v>
          </cell>
        </row>
        <row r="1548">
          <cell r="B1548">
            <v>107739.37</v>
          </cell>
        </row>
      </sheetData>
      <sheetData sheetId="10">
        <row r="1">
          <cell r="A1" t="str">
            <v>ID</v>
          </cell>
        </row>
        <row r="2">
          <cell r="A2" t="str">
            <v>2011001SANITARY SEWER LEVY-COLLECTION</v>
          </cell>
          <cell r="B2">
            <v>69846.880000000005</v>
          </cell>
        </row>
        <row r="3">
          <cell r="A3" t="str">
            <v>2011001SANITARY SEWER LEVY-TREATMENT</v>
          </cell>
          <cell r="B3">
            <v>114829.33</v>
          </cell>
        </row>
        <row r="4">
          <cell r="A4" t="str">
            <v>2011001WATER LEVY - DISTRIBUTION</v>
          </cell>
          <cell r="B4">
            <v>75425.97</v>
          </cell>
        </row>
        <row r="5">
          <cell r="A5" t="str">
            <v>2011001WATER LEVY - TREATMENT</v>
          </cell>
          <cell r="B5">
            <v>26454.880000000001</v>
          </cell>
        </row>
        <row r="6">
          <cell r="A6" t="str">
            <v>2011002SANITARY SEWER LEVY-COLLECTION</v>
          </cell>
          <cell r="B6">
            <v>179587.08</v>
          </cell>
        </row>
        <row r="7">
          <cell r="A7" t="str">
            <v>2011002SANITARY SEWER LEVY-TREATMENT</v>
          </cell>
          <cell r="B7">
            <v>295243.90000000002</v>
          </cell>
        </row>
        <row r="8">
          <cell r="A8" t="str">
            <v>2011002WATER LEVY - DISTRIBUTION</v>
          </cell>
          <cell r="B8">
            <v>193931.78</v>
          </cell>
        </row>
        <row r="9">
          <cell r="A9" t="str">
            <v>2011002WATER LEVY - TREATMENT</v>
          </cell>
          <cell r="B9">
            <v>68019.570000000007</v>
          </cell>
        </row>
        <row r="10">
          <cell r="A10" t="str">
            <v>2011003SANITARY SEWER LEVY-COLLECTION</v>
          </cell>
          <cell r="B10">
            <v>123781.72</v>
          </cell>
        </row>
        <row r="11">
          <cell r="A11" t="str">
            <v>2011003SANITARY SEWER LEVY-TREATMENT</v>
          </cell>
          <cell r="B11">
            <v>203499.03</v>
          </cell>
        </row>
        <row r="12">
          <cell r="A12" t="str">
            <v>2011003WATER LEVY - DISTRIBUTION</v>
          </cell>
          <cell r="B12">
            <v>133668.91</v>
          </cell>
        </row>
        <row r="13">
          <cell r="A13" t="str">
            <v>2011003WATER LEVY - TREATMENT</v>
          </cell>
          <cell r="B13">
            <v>46882.99</v>
          </cell>
        </row>
        <row r="14">
          <cell r="A14" t="str">
            <v>2011005SANITARY SEWER LEVY-COLLECTION</v>
          </cell>
          <cell r="B14">
            <v>35783.21</v>
          </cell>
        </row>
        <row r="15">
          <cell r="A15" t="str">
            <v>2011005SANITARY SEWER LEVY-TREATMENT</v>
          </cell>
          <cell r="B15">
            <v>58828.14</v>
          </cell>
        </row>
        <row r="16">
          <cell r="A16" t="str">
            <v>2011005WATER LEVY - DISTRIBUTION</v>
          </cell>
          <cell r="B16">
            <v>38641.430000000008</v>
          </cell>
        </row>
        <row r="17">
          <cell r="A17" t="str">
            <v>2011005WATER LEVY - TREATMENT</v>
          </cell>
          <cell r="B17">
            <v>13553.08</v>
          </cell>
        </row>
        <row r="18">
          <cell r="A18" t="str">
            <v>2011006SANITARY SEWER LEVY-COLLECTION</v>
          </cell>
          <cell r="B18">
            <v>53825.8</v>
          </cell>
        </row>
        <row r="19">
          <cell r="A19" t="str">
            <v>2011006SANITARY SEWER LEVY-TREATMENT</v>
          </cell>
          <cell r="B19">
            <v>88490.43</v>
          </cell>
        </row>
        <row r="20">
          <cell r="A20" t="str">
            <v>2011006WATER LEVY - DISTRIBUTION</v>
          </cell>
          <cell r="B20">
            <v>58125.19</v>
          </cell>
        </row>
        <row r="21">
          <cell r="A21" t="str">
            <v>2011006WATER LEVY - TREATMENT</v>
          </cell>
          <cell r="B21">
            <v>20386.810000000001</v>
          </cell>
        </row>
        <row r="22">
          <cell r="A22" t="str">
            <v>2011007SANITARY SEWER LEVY-COLLECTION</v>
          </cell>
          <cell r="B22">
            <v>125367.05</v>
          </cell>
        </row>
        <row r="23">
          <cell r="A23" t="str">
            <v>2011007SANITARY SEWER LEVY-TREATMENT</v>
          </cell>
          <cell r="B23">
            <v>206105.34</v>
          </cell>
        </row>
        <row r="24">
          <cell r="A24" t="str">
            <v>2011007WATER LEVY - DISTRIBUTION</v>
          </cell>
          <cell r="B24">
            <v>135380.87</v>
          </cell>
        </row>
        <row r="25">
          <cell r="A25" t="str">
            <v>2011007WATER LEVY - TREATMENT</v>
          </cell>
          <cell r="B25">
            <v>47483.44</v>
          </cell>
        </row>
        <row r="26">
          <cell r="A26" t="str">
            <v>2011009SANITARY SEWER LEVY-COLLECTION</v>
          </cell>
          <cell r="B26">
            <v>51871.39</v>
          </cell>
        </row>
        <row r="27">
          <cell r="A27" t="str">
            <v>2011009SANITARY SEWER LEVY-TREATMENT</v>
          </cell>
          <cell r="B27">
            <v>85277.36</v>
          </cell>
        </row>
        <row r="28">
          <cell r="A28" t="str">
            <v>2011009WATER LEVY - DISTRIBUTION</v>
          </cell>
          <cell r="B28">
            <v>56014.67</v>
          </cell>
        </row>
        <row r="29">
          <cell r="A29" t="str">
            <v>2011009WATER LEVY - TREATMENT</v>
          </cell>
          <cell r="B29">
            <v>19646.57</v>
          </cell>
        </row>
        <row r="30">
          <cell r="A30" t="str">
            <v>2011010SANITARY SEWER LEVY-COLLECTION</v>
          </cell>
          <cell r="B30">
            <v>4135.28</v>
          </cell>
        </row>
        <row r="31">
          <cell r="A31" t="str">
            <v>2011010SANITARY SEWER LEVY-TREATMENT</v>
          </cell>
          <cell r="B31">
            <v>6798.47</v>
          </cell>
        </row>
        <row r="32">
          <cell r="A32" t="str">
            <v>2011010WATER LEVY - DISTRIBUTION</v>
          </cell>
          <cell r="B32">
            <v>4465.6000000000004</v>
          </cell>
        </row>
        <row r="33">
          <cell r="A33" t="str">
            <v>2011010WATER LEVY - TREATMENT</v>
          </cell>
          <cell r="B33">
            <v>1566.26</v>
          </cell>
        </row>
        <row r="34">
          <cell r="A34" t="str">
            <v>2011013SANITARY SEWER LEVY-COLLECTION</v>
          </cell>
          <cell r="B34">
            <v>7297.56</v>
          </cell>
        </row>
        <row r="35">
          <cell r="A35" t="str">
            <v>2011013SANITARY SEWER LEVY-TREATMENT</v>
          </cell>
          <cell r="B35">
            <v>11997.3</v>
          </cell>
        </row>
        <row r="36">
          <cell r="A36" t="str">
            <v>2011013WATER LEVY - DISTRIBUTION</v>
          </cell>
          <cell r="B36">
            <v>7880.46</v>
          </cell>
        </row>
        <row r="37">
          <cell r="A37" t="str">
            <v>2011013WATER LEVY - TREATMENT</v>
          </cell>
          <cell r="B37">
            <v>2763.99</v>
          </cell>
        </row>
        <row r="38">
          <cell r="A38" t="str">
            <v>2011014SANITARY SEWER LEVY-COLLECTION</v>
          </cell>
          <cell r="B38">
            <v>15719.11</v>
          </cell>
        </row>
        <row r="39">
          <cell r="A39" t="str">
            <v>2011014SANITARY SEWER LEVY-TREATMENT</v>
          </cell>
          <cell r="B39">
            <v>25842.46</v>
          </cell>
        </row>
        <row r="40">
          <cell r="A40" t="str">
            <v>2011014WATER LEVY - DISTRIBUTION</v>
          </cell>
          <cell r="B40">
            <v>16974.689999999999</v>
          </cell>
        </row>
        <row r="41">
          <cell r="A41" t="str">
            <v>2011014WATER LEVY - TREATMENT</v>
          </cell>
          <cell r="B41">
            <v>5953.7</v>
          </cell>
        </row>
        <row r="42">
          <cell r="A42" t="str">
            <v>2011015SANITARY SEWER LEVY-COLLECTION</v>
          </cell>
          <cell r="B42">
            <v>56753.21</v>
          </cell>
        </row>
        <row r="43">
          <cell r="A43" t="str">
            <v>2011015SANITARY SEWER LEVY-TREATMENT</v>
          </cell>
          <cell r="B43">
            <v>93303.14</v>
          </cell>
        </row>
        <row r="44">
          <cell r="A44" t="str">
            <v>2011015WATER LEVY - DISTRIBUTION</v>
          </cell>
          <cell r="B44">
            <v>61286.43</v>
          </cell>
        </row>
        <row r="45">
          <cell r="A45" t="str">
            <v>2011015WATER LEVY - TREATMENT</v>
          </cell>
          <cell r="B45">
            <v>21495.58</v>
          </cell>
        </row>
        <row r="46">
          <cell r="A46" t="str">
            <v>2011016SANITARY SEWER LEVY-COLLECTION</v>
          </cell>
          <cell r="B46">
            <v>52299.18</v>
          </cell>
        </row>
        <row r="47">
          <cell r="A47" t="str">
            <v>2011016SANITARY SEWER LEVY-TREATMENT</v>
          </cell>
          <cell r="B47">
            <v>85980.65</v>
          </cell>
        </row>
        <row r="48">
          <cell r="A48" t="str">
            <v>2011016WATER LEVY - DISTRIBUTION</v>
          </cell>
          <cell r="B48">
            <v>56476.63</v>
          </cell>
        </row>
        <row r="49">
          <cell r="A49" t="str">
            <v>2011016WATER LEVY - TREATMENT</v>
          </cell>
          <cell r="B49">
            <v>19808.599999999999</v>
          </cell>
        </row>
        <row r="50">
          <cell r="A50" t="str">
            <v>2011017SANITARY SEWER LEVY-COLLECTION</v>
          </cell>
          <cell r="B50">
            <v>18118.080000000002</v>
          </cell>
        </row>
        <row r="51">
          <cell r="A51" t="str">
            <v>2011017SANITARY SEWER LEVY-TREATMENT</v>
          </cell>
          <cell r="B51">
            <v>29786.400000000001</v>
          </cell>
        </row>
        <row r="52">
          <cell r="A52" t="str">
            <v>2011017WATER LEVY - DISTRIBUTION</v>
          </cell>
          <cell r="B52">
            <v>19565.28</v>
          </cell>
        </row>
        <row r="53">
          <cell r="A53" t="str">
            <v>2011017WATER LEVY - TREATMENT</v>
          </cell>
          <cell r="B53">
            <v>6862.32</v>
          </cell>
        </row>
        <row r="54">
          <cell r="A54" t="str">
            <v>2011018SANITARY SEWER LEVY-COLLECTION</v>
          </cell>
          <cell r="B54">
            <v>15375.2</v>
          </cell>
        </row>
        <row r="55">
          <cell r="A55" t="str">
            <v>2011018SANITARY SEWER LEVY-TREATMENT</v>
          </cell>
          <cell r="B55">
            <v>25277.07</v>
          </cell>
        </row>
        <row r="56">
          <cell r="A56" t="str">
            <v>2011018WATER LEVY - DISTRIBUTION</v>
          </cell>
          <cell r="B56">
            <v>16603.32</v>
          </cell>
        </row>
        <row r="57">
          <cell r="A57" t="str">
            <v>2011018WATER LEVY - TREATMENT</v>
          </cell>
          <cell r="B57">
            <v>5823.4400000000005</v>
          </cell>
        </row>
        <row r="58">
          <cell r="A58" t="str">
            <v>2011019SANITARY SEWER LEVY-COLLECTION</v>
          </cell>
          <cell r="B58">
            <v>75248.75</v>
          </cell>
        </row>
        <row r="59">
          <cell r="A59" t="str">
            <v>2011019SANITARY SEWER LEVY-TREATMENT</v>
          </cell>
          <cell r="B59">
            <v>123710.09</v>
          </cell>
        </row>
        <row r="60">
          <cell r="A60" t="str">
            <v>2011019WATER LEVY - DISTRIBUTION</v>
          </cell>
          <cell r="B60">
            <v>81259.320000000007</v>
          </cell>
        </row>
        <row r="61">
          <cell r="A61" t="str">
            <v>2011019WATER LEVY - TREATMENT</v>
          </cell>
          <cell r="B61">
            <v>28500.87</v>
          </cell>
        </row>
        <row r="62">
          <cell r="A62" t="str">
            <v>2011021SANITARY SEWER LEVY-COLLECTION</v>
          </cell>
          <cell r="B62">
            <v>208894.75</v>
          </cell>
        </row>
        <row r="63">
          <cell r="A63" t="str">
            <v>2011021SANITARY SEWER LEVY-TREATMENT</v>
          </cell>
          <cell r="B63">
            <v>343426.16</v>
          </cell>
        </row>
        <row r="64">
          <cell r="A64" t="str">
            <v>2011021WATER LEVY - DISTRIBUTION</v>
          </cell>
          <cell r="B64">
            <v>225580.43</v>
          </cell>
        </row>
        <row r="65">
          <cell r="A65" t="str">
            <v>2011021WATER LEVY - TREATMENT</v>
          </cell>
          <cell r="B65">
            <v>79120.009999999995</v>
          </cell>
        </row>
        <row r="66">
          <cell r="A66" t="str">
            <v>2011022SANITARY SEWER LEVY-COLLECTION</v>
          </cell>
          <cell r="B66">
            <v>8203.4599999999991</v>
          </cell>
        </row>
        <row r="67">
          <cell r="A67" t="str">
            <v>2011022SANITARY SEWER LEVY-TREATMENT</v>
          </cell>
          <cell r="B67">
            <v>13486.62</v>
          </cell>
        </row>
        <row r="68">
          <cell r="A68" t="str">
            <v>2011022WATER LEVY - DISTRIBUTION</v>
          </cell>
          <cell r="B68">
            <v>8858.7200000000012</v>
          </cell>
        </row>
        <row r="69">
          <cell r="A69" t="str">
            <v>2011022WATER LEVY - TREATMENT</v>
          </cell>
          <cell r="B69">
            <v>3107.11</v>
          </cell>
        </row>
        <row r="70">
          <cell r="A70" t="str">
            <v>2011023SANITARY SEWER LEVY-COLLECTION</v>
          </cell>
          <cell r="B70">
            <v>93685.57</v>
          </cell>
        </row>
        <row r="71">
          <cell r="A71" t="str">
            <v>2011023SANITARY SEWER LEVY-TREATMENT</v>
          </cell>
          <cell r="B71">
            <v>154020.51</v>
          </cell>
        </row>
        <row r="72">
          <cell r="A72" t="str">
            <v>2011023WATER LEVY - DISTRIBUTION</v>
          </cell>
          <cell r="B72">
            <v>101168.8</v>
          </cell>
        </row>
        <row r="73">
          <cell r="A73" t="str">
            <v>2011023WATER LEVY - TREATMENT</v>
          </cell>
          <cell r="B73">
            <v>35483.919999999998</v>
          </cell>
        </row>
        <row r="74">
          <cell r="A74" t="str">
            <v>2011026SANITARY SEWER LEVY-COLLECTION</v>
          </cell>
          <cell r="B74">
            <v>7289.17</v>
          </cell>
        </row>
        <row r="75">
          <cell r="A75" t="str">
            <v>2011026SANITARY SEWER LEVY-TREATMENT</v>
          </cell>
          <cell r="B75">
            <v>11983.51</v>
          </cell>
        </row>
        <row r="76">
          <cell r="A76" t="str">
            <v>2011026WATER LEVY - DISTRIBUTION</v>
          </cell>
          <cell r="B76">
            <v>7871.4</v>
          </cell>
        </row>
        <row r="77">
          <cell r="A77" t="str">
            <v>2011026WATER LEVY - TREATMENT</v>
          </cell>
          <cell r="B77">
            <v>2760.82</v>
          </cell>
        </row>
        <row r="78">
          <cell r="A78" t="str">
            <v>2011027SANITARY SEWER LEVY-COLLECTION</v>
          </cell>
          <cell r="B78">
            <v>157207.9</v>
          </cell>
        </row>
        <row r="79">
          <cell r="A79" t="str">
            <v>2011027SANITARY SEWER LEVY-TREATMENT</v>
          </cell>
          <cell r="B79">
            <v>258452.18</v>
          </cell>
        </row>
        <row r="80">
          <cell r="A80" t="str">
            <v>2011027WATER LEVY - DISTRIBUTION</v>
          </cell>
          <cell r="B80">
            <v>169765.04</v>
          </cell>
        </row>
        <row r="81">
          <cell r="A81" t="str">
            <v>2011027WATER LEVY - TREATMENT</v>
          </cell>
          <cell r="B81">
            <v>59543.33</v>
          </cell>
        </row>
        <row r="82">
          <cell r="A82" t="str">
            <v>2011028SANITARY SEWER LEVY-COLLECTION</v>
          </cell>
          <cell r="B82">
            <v>209985.19</v>
          </cell>
        </row>
        <row r="83">
          <cell r="A83" t="str">
            <v>2011028SANITARY SEWER LEVY-TREATMENT</v>
          </cell>
          <cell r="B83">
            <v>345218.86</v>
          </cell>
        </row>
        <row r="84">
          <cell r="A84" t="str">
            <v>2011028WATER LEVY - DISTRIBUTION</v>
          </cell>
          <cell r="B84">
            <v>226757.97</v>
          </cell>
        </row>
        <row r="85">
          <cell r="A85" t="str">
            <v>2011028WATER LEVY - TREATMENT</v>
          </cell>
          <cell r="B85">
            <v>79533.02</v>
          </cell>
        </row>
        <row r="86">
          <cell r="A86" t="str">
            <v>2011029SANITARY SEWER LEVY-COLLECTION</v>
          </cell>
          <cell r="B86">
            <v>29777.4</v>
          </cell>
        </row>
        <row r="87">
          <cell r="A87" t="str">
            <v>2011029SANITARY SEWER LEVY-TREATMENT</v>
          </cell>
          <cell r="B87">
            <v>48954.5</v>
          </cell>
        </row>
        <row r="88">
          <cell r="A88" t="str">
            <v>2011029WATER LEVY - DISTRIBUTION</v>
          </cell>
          <cell r="B88">
            <v>32155.9</v>
          </cell>
        </row>
        <row r="89">
          <cell r="A89" t="str">
            <v>2011029WATER LEVY - TREATMENT</v>
          </cell>
          <cell r="B89">
            <v>11278.35</v>
          </cell>
        </row>
        <row r="90">
          <cell r="A90" t="str">
            <v>2011030SANITARY SEWER LEVY-COLLECTION</v>
          </cell>
          <cell r="B90">
            <v>34021.729999999996</v>
          </cell>
        </row>
        <row r="91">
          <cell r="A91" t="str">
            <v>2011030SANITARY SEWER LEVY-TREATMENT</v>
          </cell>
          <cell r="B91">
            <v>55932.24</v>
          </cell>
        </row>
        <row r="92">
          <cell r="A92" t="str">
            <v>2011030WATER LEVY - DISTRIBUTION</v>
          </cell>
          <cell r="B92">
            <v>36739.25</v>
          </cell>
        </row>
        <row r="93">
          <cell r="A93" t="str">
            <v>2011030WATER LEVY - TREATMENT</v>
          </cell>
          <cell r="B93">
            <v>12885.91</v>
          </cell>
        </row>
        <row r="94">
          <cell r="A94" t="str">
            <v>2011031SANITARY SEWER LEVY-COLLECTION</v>
          </cell>
          <cell r="B94">
            <v>218532.56</v>
          </cell>
        </row>
        <row r="95">
          <cell r="A95" t="str">
            <v>2011031SANITARY SEWER LEVY-TREATMENT</v>
          </cell>
          <cell r="B95">
            <v>359270.87</v>
          </cell>
        </row>
        <row r="96">
          <cell r="A96" t="str">
            <v>2011031WATER LEVY - DISTRIBUTION</v>
          </cell>
          <cell r="B96">
            <v>235988.08000000002</v>
          </cell>
        </row>
        <row r="97">
          <cell r="A97" t="str">
            <v>2011031WATER LEVY - TREATMENT</v>
          </cell>
          <cell r="B97">
            <v>82770.38</v>
          </cell>
        </row>
        <row r="98">
          <cell r="A98" t="str">
            <v>2011032SANITARY SEWER LEVY-COLLECTION</v>
          </cell>
          <cell r="B98">
            <v>91102.07</v>
          </cell>
        </row>
        <row r="99">
          <cell r="A99" t="str">
            <v>2011032SANITARY SEWER LEVY-TREATMENT</v>
          </cell>
          <cell r="B99">
            <v>149773.19</v>
          </cell>
        </row>
        <row r="100">
          <cell r="A100" t="str">
            <v>2011032WATER LEVY - DISTRIBUTION</v>
          </cell>
          <cell r="B100">
            <v>98378.94</v>
          </cell>
        </row>
        <row r="101">
          <cell r="A101" t="str">
            <v>2011032WATER LEVY - TREATMENT</v>
          </cell>
          <cell r="B101">
            <v>34505.4</v>
          </cell>
        </row>
        <row r="102">
          <cell r="A102" t="str">
            <v>2011033SANITARY SEWER LEVY-COLLECTION</v>
          </cell>
          <cell r="B102">
            <v>35439.300000000003</v>
          </cell>
        </row>
        <row r="103">
          <cell r="A103" t="str">
            <v>2011033SANITARY SEWER LEVY-TREATMENT</v>
          </cell>
          <cell r="B103">
            <v>58262.75</v>
          </cell>
        </row>
        <row r="104">
          <cell r="A104" t="str">
            <v>2011033WATER LEVY - DISTRIBUTION</v>
          </cell>
          <cell r="B104">
            <v>38270.050000000003</v>
          </cell>
        </row>
        <row r="105">
          <cell r="A105" t="str">
            <v>2011033WATER LEVY - TREATMENT</v>
          </cell>
          <cell r="B105">
            <v>13422.83</v>
          </cell>
        </row>
        <row r="106">
          <cell r="A106" t="str">
            <v>2011034SANITARY SEWER LEVY-COLLECTION</v>
          </cell>
          <cell r="B106">
            <v>65124.43</v>
          </cell>
        </row>
        <row r="107">
          <cell r="A107" t="str">
            <v>2011034SANITARY SEWER LEVY-TREATMENT</v>
          </cell>
          <cell r="B107">
            <v>107065.56</v>
          </cell>
        </row>
        <row r="108">
          <cell r="A108" t="str">
            <v>2011034WATER LEVY - DISTRIBUTION</v>
          </cell>
          <cell r="B108">
            <v>70326.31</v>
          </cell>
        </row>
        <row r="109">
          <cell r="A109" t="str">
            <v>2011034WATER LEVY - TREATMENT</v>
          </cell>
          <cell r="B109">
            <v>24666.23</v>
          </cell>
        </row>
        <row r="110">
          <cell r="A110" t="str">
            <v>2011035SANITARY SEWER LEVY-COLLECTION</v>
          </cell>
          <cell r="B110">
            <v>50218.96</v>
          </cell>
        </row>
        <row r="111">
          <cell r="A111" t="str">
            <v>2011035SANITARY SEWER LEVY-TREATMENT</v>
          </cell>
          <cell r="B111">
            <v>82560.73</v>
          </cell>
        </row>
        <row r="112">
          <cell r="A112" t="str">
            <v>2011035WATER LEVY - DISTRIBUTION</v>
          </cell>
          <cell r="B112">
            <v>54230.25</v>
          </cell>
        </row>
        <row r="113">
          <cell r="A113" t="str">
            <v>2011035WATER LEVY - TREATMENT</v>
          </cell>
          <cell r="B113">
            <v>19020.7</v>
          </cell>
        </row>
        <row r="114">
          <cell r="A114" t="str">
            <v>2011036SANITARY SEWER LEVY-COLLECTION</v>
          </cell>
          <cell r="B114">
            <v>0</v>
          </cell>
        </row>
        <row r="115">
          <cell r="A115" t="str">
            <v>2011036SANITARY SEWER LEVY-TREATMENT</v>
          </cell>
          <cell r="B115">
            <v>0</v>
          </cell>
        </row>
        <row r="116">
          <cell r="A116" t="str">
            <v>2011036WATER LEVY - DISTRIBUTION</v>
          </cell>
          <cell r="B116">
            <v>0</v>
          </cell>
        </row>
        <row r="117">
          <cell r="A117" t="str">
            <v>2011036WATER LEVY - TREATMENT</v>
          </cell>
          <cell r="B117">
            <v>0</v>
          </cell>
        </row>
        <row r="118">
          <cell r="A118" t="str">
            <v>2011038SANITARY SEWER LEVY-COLLECTION</v>
          </cell>
          <cell r="B118">
            <v>27286.16</v>
          </cell>
        </row>
        <row r="119">
          <cell r="A119" t="str">
            <v>2011038SANITARY SEWER LEVY-TREATMENT</v>
          </cell>
          <cell r="B119">
            <v>44858.87</v>
          </cell>
        </row>
        <row r="120">
          <cell r="A120" t="str">
            <v>2011038WATER LEVY - DISTRIBUTION</v>
          </cell>
          <cell r="B120">
            <v>29465.68</v>
          </cell>
        </row>
        <row r="121">
          <cell r="A121" t="str">
            <v>2011038WATER LEVY - TREATMENT</v>
          </cell>
          <cell r="B121">
            <v>10334.779999999999</v>
          </cell>
        </row>
        <row r="122">
          <cell r="A122" t="str">
            <v>2011039SANITARY SEWER LEVY-COLLECTION</v>
          </cell>
          <cell r="B122">
            <v>85213.69</v>
          </cell>
        </row>
        <row r="123">
          <cell r="A123" t="str">
            <v>2011039SANITARY SEWER LEVY-TREATMENT</v>
          </cell>
          <cell r="B123">
            <v>140092.60999999999</v>
          </cell>
        </row>
        <row r="124">
          <cell r="A124" t="str">
            <v>2011039WATER LEVY - DISTRIBUTION</v>
          </cell>
          <cell r="B124">
            <v>92020.22</v>
          </cell>
        </row>
        <row r="125">
          <cell r="A125" t="str">
            <v>2011039WATER LEVY - TREATMENT</v>
          </cell>
          <cell r="B125">
            <v>32275.15</v>
          </cell>
        </row>
        <row r="126">
          <cell r="A126" t="str">
            <v>2011040SANITARY SEWER LEVY-COLLECTION</v>
          </cell>
          <cell r="B126">
            <v>105864.95</v>
          </cell>
        </row>
        <row r="127">
          <cell r="A127" t="str">
            <v>2011040SANITARY SEWER LEVY-TREATMENT</v>
          </cell>
          <cell r="B127">
            <v>174043.59</v>
          </cell>
        </row>
        <row r="128">
          <cell r="A128" t="str">
            <v>2011040WATER LEVY - DISTRIBUTION</v>
          </cell>
          <cell r="B128">
            <v>114321.02</v>
          </cell>
        </row>
        <row r="129">
          <cell r="A129" t="str">
            <v>2011040WATER LEVY - TREATMENT</v>
          </cell>
          <cell r="B129">
            <v>40096.92</v>
          </cell>
        </row>
        <row r="130">
          <cell r="A130" t="str">
            <v>2011041SANITARY SEWER LEVY-COLLECTION</v>
          </cell>
          <cell r="B130">
            <v>164773.87</v>
          </cell>
        </row>
        <row r="131">
          <cell r="A131" t="str">
            <v>2011041SANITARY SEWER LEVY-TREATMENT</v>
          </cell>
          <cell r="B131">
            <v>270890.76</v>
          </cell>
        </row>
        <row r="132">
          <cell r="A132" t="str">
            <v>2011041WATER LEVY - DISTRIBUTION</v>
          </cell>
          <cell r="B132">
            <v>177935.35</v>
          </cell>
        </row>
        <row r="133">
          <cell r="A133" t="str">
            <v>2011041WATER LEVY - TREATMENT</v>
          </cell>
          <cell r="B133">
            <v>62408.99</v>
          </cell>
        </row>
        <row r="134">
          <cell r="A134" t="str">
            <v>2011042SANITARY SEWER LEVY-COLLECTION</v>
          </cell>
          <cell r="B134">
            <v>190793.45</v>
          </cell>
        </row>
        <row r="135">
          <cell r="A135" t="str">
            <v>2011042SANITARY SEWER LEVY-TREATMENT</v>
          </cell>
          <cell r="B135">
            <v>313667.34000000003</v>
          </cell>
        </row>
        <row r="136">
          <cell r="A136" t="str">
            <v>2011042WATER LEVY - DISTRIBUTION</v>
          </cell>
          <cell r="B136">
            <v>206033.27</v>
          </cell>
        </row>
        <row r="137">
          <cell r="A137" t="str">
            <v>2011042WATER LEVY - TREATMENT</v>
          </cell>
          <cell r="B137">
            <v>72264.039999999994</v>
          </cell>
        </row>
        <row r="138">
          <cell r="A138" t="str">
            <v>2011043SANITARY SEWER LEVY-COLLECTION</v>
          </cell>
          <cell r="B138">
            <v>368479.65</v>
          </cell>
        </row>
        <row r="139">
          <cell r="A139" t="str">
            <v>2011043SANITARY SEWER LEVY-TREATMENT</v>
          </cell>
          <cell r="B139">
            <v>605844.25</v>
          </cell>
        </row>
        <row r="140">
          <cell r="A140" t="str">
            <v>2011043WATER LEVY - DISTRIBUTION</v>
          </cell>
          <cell r="B140">
            <v>397914.09</v>
          </cell>
        </row>
        <row r="141">
          <cell r="A141" t="str">
            <v>2011043WATER LEVY - TREATMENT</v>
          </cell>
          <cell r="B141">
            <v>139571.96</v>
          </cell>
        </row>
        <row r="142">
          <cell r="A142" t="str">
            <v>2011045SANITARY SEWER LEVY-COLLECTION</v>
          </cell>
          <cell r="B142">
            <v>138930.54999999999</v>
          </cell>
        </row>
        <row r="143">
          <cell r="A143" t="str">
            <v>2011045SANITARY SEWER LEVY-TREATMENT</v>
          </cell>
          <cell r="B143">
            <v>228425.84</v>
          </cell>
        </row>
        <row r="144">
          <cell r="A144" t="str">
            <v>2011045WATER LEVY - DISTRIBUTION</v>
          </cell>
          <cell r="B144">
            <v>150028.43</v>
          </cell>
        </row>
        <row r="145">
          <cell r="A145" t="str">
            <v>2011045WATER LEVY - TREATMENT</v>
          </cell>
          <cell r="B145">
            <v>52623.83</v>
          </cell>
        </row>
        <row r="146">
          <cell r="A146" t="str">
            <v>2011046SANITARY SEWER LEVY-COLLECTION</v>
          </cell>
          <cell r="B146">
            <v>200478.03</v>
          </cell>
        </row>
        <row r="147">
          <cell r="A147" t="str">
            <v>2011046SANITARY SEWER LEVY-TREATMENT</v>
          </cell>
          <cell r="B147">
            <v>329620.53000000003</v>
          </cell>
        </row>
        <row r="148">
          <cell r="A148" t="str">
            <v>2011046WATER LEVY - DISTRIBUTION</v>
          </cell>
          <cell r="B148">
            <v>216492.37</v>
          </cell>
        </row>
        <row r="149">
          <cell r="A149" t="str">
            <v>2011046WATER LEVY - TREATMENT</v>
          </cell>
          <cell r="B149">
            <v>75936.649999999994</v>
          </cell>
        </row>
        <row r="150">
          <cell r="A150" t="str">
            <v>2011047SANITARY SEWER LEVY-COLLECTION</v>
          </cell>
          <cell r="B150">
            <v>35596.550000000003</v>
          </cell>
        </row>
        <row r="151">
          <cell r="A151" t="str">
            <v>2011047SANITARY SEWER LEVY-TREATMENT</v>
          </cell>
          <cell r="B151">
            <v>58526.879999999997</v>
          </cell>
        </row>
        <row r="152">
          <cell r="A152" t="str">
            <v>2011047WATER LEVY - DISTRIBUTION</v>
          </cell>
          <cell r="B152">
            <v>38440.03</v>
          </cell>
        </row>
        <row r="153">
          <cell r="A153" t="str">
            <v>2011047WATER LEVY - TREATMENT</v>
          </cell>
          <cell r="B153">
            <v>13483.19</v>
          </cell>
        </row>
        <row r="154">
          <cell r="A154" t="str">
            <v>2011048SANITARY SEWER LEVY-COLLECTION</v>
          </cell>
          <cell r="B154">
            <v>139316.37</v>
          </cell>
        </row>
        <row r="155">
          <cell r="A155" t="str">
            <v>2011048SANITARY SEWER LEVY-TREATMENT</v>
          </cell>
          <cell r="B155">
            <v>229060.21</v>
          </cell>
        </row>
        <row r="156">
          <cell r="A156" t="str">
            <v>2011048WATER LEVY - DISTRIBUTION</v>
          </cell>
          <cell r="B156">
            <v>150445.07999999999</v>
          </cell>
        </row>
        <row r="157">
          <cell r="A157" t="str">
            <v>2011048WATER LEVY - TREATMENT</v>
          </cell>
          <cell r="B157">
            <v>52769.97</v>
          </cell>
        </row>
        <row r="158">
          <cell r="A158" t="str">
            <v>2011206SANITARY SEWER LEVY-COLLECTION</v>
          </cell>
          <cell r="B158">
            <v>33097.08</v>
          </cell>
        </row>
        <row r="159">
          <cell r="A159" t="str">
            <v>2011206SANITARY SEWER LEVY-TREATMENT</v>
          </cell>
          <cell r="B159">
            <v>54417.31</v>
          </cell>
        </row>
        <row r="160">
          <cell r="A160" t="str">
            <v>2011206WATER LEVY - DISTRIBUTION</v>
          </cell>
          <cell r="B160">
            <v>35740.9</v>
          </cell>
        </row>
        <row r="161">
          <cell r="A161" t="str">
            <v>2011206WATER LEVY - TREATMENT</v>
          </cell>
          <cell r="B161">
            <v>12536.44</v>
          </cell>
        </row>
        <row r="162">
          <cell r="A162" t="str">
            <v>2011207SANITARY SEWER LEVY-COLLECTION</v>
          </cell>
          <cell r="B162">
            <v>22914.65</v>
          </cell>
        </row>
        <row r="163">
          <cell r="A163" t="str">
            <v>2011207SANITARY SEWER LEVY-TREATMENT</v>
          </cell>
          <cell r="B163">
            <v>37675.65</v>
          </cell>
        </row>
        <row r="164">
          <cell r="A164" t="str">
            <v>2011207WATER LEVY - DISTRIBUTION</v>
          </cell>
          <cell r="B164">
            <v>24745.09</v>
          </cell>
        </row>
        <row r="165">
          <cell r="A165" t="str">
            <v>2011207WATER LEVY - TREATMENT</v>
          </cell>
          <cell r="B165">
            <v>8679.56</v>
          </cell>
        </row>
        <row r="166">
          <cell r="A166" t="str">
            <v>2011208SANITARY SEWER LEVY-COLLECTION</v>
          </cell>
          <cell r="B166">
            <v>66194.149999999994</v>
          </cell>
        </row>
        <row r="167">
          <cell r="A167" t="str">
            <v>2011208SANITARY SEWER LEVY-TREATMENT</v>
          </cell>
          <cell r="B167">
            <v>108834.63</v>
          </cell>
        </row>
        <row r="168">
          <cell r="A168" t="str">
            <v>2011208WATER LEVY - DISTRIBUTION</v>
          </cell>
          <cell r="B168">
            <v>71481.789999999994</v>
          </cell>
        </row>
        <row r="169">
          <cell r="A169" t="str">
            <v>2011208WATER LEVY - TREATMENT</v>
          </cell>
          <cell r="B169">
            <v>25072.880000000001</v>
          </cell>
        </row>
        <row r="170">
          <cell r="A170" t="str">
            <v>2011209SANITARY SEWER LEVY-COLLECTION</v>
          </cell>
          <cell r="B170">
            <v>0</v>
          </cell>
        </row>
        <row r="171">
          <cell r="A171" t="str">
            <v>2011209SANITARY SEWER LEVY-TREATMENT</v>
          </cell>
          <cell r="B171">
            <v>0</v>
          </cell>
        </row>
        <row r="172">
          <cell r="A172" t="str">
            <v>2011209WATER LEVY - DISTRIBUTION</v>
          </cell>
          <cell r="B172">
            <v>0</v>
          </cell>
        </row>
        <row r="173">
          <cell r="A173" t="str">
            <v>2011209WATER LEVY - TREATMENT</v>
          </cell>
          <cell r="B173">
            <v>0</v>
          </cell>
        </row>
        <row r="174">
          <cell r="A174" t="str">
            <v>2012011SANITARY SEWER LEVY-COLLECTION</v>
          </cell>
          <cell r="B174">
            <v>175515.91</v>
          </cell>
        </row>
        <row r="175">
          <cell r="A175" t="str">
            <v>2012011SANITARY SEWER LEVY-TREATMENT</v>
          </cell>
          <cell r="B175">
            <v>288576.28999999998</v>
          </cell>
        </row>
        <row r="176">
          <cell r="A176" t="str">
            <v>2012011WATER LEVY - DISTRIBUTION</v>
          </cell>
          <cell r="B176">
            <v>189528.77</v>
          </cell>
        </row>
        <row r="177">
          <cell r="A177" t="str">
            <v>2012011WATER LEVY - TREATMENT</v>
          </cell>
          <cell r="B177">
            <v>66481.27</v>
          </cell>
        </row>
        <row r="178">
          <cell r="A178" t="str">
            <v>2012012SANITARY SEWER LEVY-COLLECTION</v>
          </cell>
          <cell r="B178">
            <v>174032.83000000002</v>
          </cell>
        </row>
        <row r="179">
          <cell r="A179" t="str">
            <v>2012012SANITARY SEWER LEVY-TREATMENT</v>
          </cell>
          <cell r="B179">
            <v>286137.84999999998</v>
          </cell>
        </row>
        <row r="180">
          <cell r="A180" t="str">
            <v>2012012WATER LEVY - DISTRIBUTION</v>
          </cell>
          <cell r="B180">
            <v>187927.27000000002</v>
          </cell>
        </row>
        <row r="181">
          <cell r="A181" t="str">
            <v>2012012WATER LEVY - TREATMENT</v>
          </cell>
          <cell r="B181">
            <v>65919.520000000004</v>
          </cell>
        </row>
        <row r="182">
          <cell r="A182" t="str">
            <v>2012015SANITARY SEWER LEVY-COLLECTION</v>
          </cell>
          <cell r="B182">
            <v>282468.78999999998</v>
          </cell>
        </row>
        <row r="183">
          <cell r="A183" t="str">
            <v>2012015SANITARY SEWER LEVY-TREATMENT</v>
          </cell>
          <cell r="B183">
            <v>464423.96</v>
          </cell>
        </row>
        <row r="184">
          <cell r="A184" t="str">
            <v>2012015WATER LEVY - DISTRIBUTION</v>
          </cell>
          <cell r="B184">
            <v>305020.56</v>
          </cell>
        </row>
        <row r="185">
          <cell r="A185" t="str">
            <v>2012015WATER LEVY - TREATMENT</v>
          </cell>
          <cell r="B185">
            <v>106992.49</v>
          </cell>
        </row>
        <row r="186">
          <cell r="A186" t="str">
            <v>2012021SANITARY SEWER LEVY-COLLECTION</v>
          </cell>
          <cell r="B186">
            <v>127852.5</v>
          </cell>
        </row>
        <row r="187">
          <cell r="A187" t="str">
            <v>2012021SANITARY SEWER LEVY-TREATMENT</v>
          </cell>
          <cell r="B187">
            <v>210210</v>
          </cell>
        </row>
        <row r="188">
          <cell r="A188" t="str">
            <v>2012021WATER LEVY - DISTRIBUTION</v>
          </cell>
          <cell r="B188">
            <v>138060</v>
          </cell>
        </row>
        <row r="189">
          <cell r="A189" t="str">
            <v>2012021WATER LEVY - TREATMENT</v>
          </cell>
          <cell r="B189">
            <v>48427.5</v>
          </cell>
        </row>
        <row r="190">
          <cell r="A190" t="str">
            <v>2012202SANITARY SEWER LEVY-COLLECTION</v>
          </cell>
          <cell r="B190">
            <v>14558.14</v>
          </cell>
        </row>
        <row r="191">
          <cell r="A191" t="str">
            <v>2012202SANITARY SEWER LEVY-TREATMENT</v>
          </cell>
          <cell r="B191">
            <v>23935.91</v>
          </cell>
        </row>
        <row r="192">
          <cell r="A192" t="str">
            <v>2012202WATER LEVY - DISTRIBUTION</v>
          </cell>
          <cell r="B192">
            <v>15720.43</v>
          </cell>
        </row>
        <row r="193">
          <cell r="A193" t="str">
            <v>2012202WATER LEVY - TREATMENT</v>
          </cell>
          <cell r="B193">
            <v>5514.28</v>
          </cell>
        </row>
        <row r="194">
          <cell r="A194" t="str">
            <v>2012203SANITARY SEWER LEVY-COLLECTION</v>
          </cell>
          <cell r="B194">
            <v>35918.03</v>
          </cell>
        </row>
        <row r="195">
          <cell r="A195" t="str">
            <v>2012203SANITARY SEWER LEVY-TREATMENT</v>
          </cell>
          <cell r="B195">
            <v>59055</v>
          </cell>
        </row>
        <row r="196">
          <cell r="A196" t="str">
            <v>2012203WATER LEVY - DISTRIBUTION</v>
          </cell>
          <cell r="B196">
            <v>38785.660000000003</v>
          </cell>
        </row>
        <row r="197">
          <cell r="A197" t="str">
            <v>2012203WATER LEVY - TREATMENT</v>
          </cell>
          <cell r="B197">
            <v>13604.9</v>
          </cell>
        </row>
        <row r="198">
          <cell r="A198" t="str">
            <v>2012204SANITARY SEWER LEVY-COLLECTION</v>
          </cell>
          <cell r="B198">
            <v>6290.34</v>
          </cell>
        </row>
        <row r="199">
          <cell r="A199" t="str">
            <v>2012204SANITARY SEWER LEVY-TREATMENT</v>
          </cell>
          <cell r="B199">
            <v>10342.33</v>
          </cell>
        </row>
        <row r="200">
          <cell r="A200" t="str">
            <v>2012204WATER LEVY - DISTRIBUTION</v>
          </cell>
          <cell r="B200">
            <v>6792.55</v>
          </cell>
        </row>
        <row r="201">
          <cell r="A201" t="str">
            <v>2012204WATER LEVY - TREATMENT</v>
          </cell>
          <cell r="B201">
            <v>2382.63</v>
          </cell>
        </row>
        <row r="202">
          <cell r="A202" t="str">
            <v>2012205SANITARY SEWER LEVY-COLLECTION</v>
          </cell>
          <cell r="B202">
            <v>39702.46</v>
          </cell>
        </row>
        <row r="203">
          <cell r="A203" t="str">
            <v>2012205SANITARY SEWER LEVY-TREATMENT</v>
          </cell>
          <cell r="B203">
            <v>65277.21</v>
          </cell>
        </row>
        <row r="204">
          <cell r="A204" t="str">
            <v>2012205WATER LEVY - DISTRIBUTION</v>
          </cell>
          <cell r="B204">
            <v>42872.23</v>
          </cell>
        </row>
        <row r="205">
          <cell r="A205" t="str">
            <v>2012205WATER LEVY - TREATMENT</v>
          </cell>
          <cell r="B205">
            <v>15038.35</v>
          </cell>
        </row>
        <row r="206">
          <cell r="A206" t="str">
            <v>2012206SANITARY SEWER LEVY-COLLECTION</v>
          </cell>
          <cell r="B206">
            <v>34639.5</v>
          </cell>
        </row>
        <row r="207">
          <cell r="A207" t="str">
            <v>2012206SANITARY SEWER LEVY-TREATMENT</v>
          </cell>
          <cell r="B207">
            <v>56952.9</v>
          </cell>
        </row>
        <row r="208">
          <cell r="A208" t="str">
            <v>2012206WATER LEVY - DISTRIBUTION</v>
          </cell>
          <cell r="B208">
            <v>37405.06</v>
          </cell>
        </row>
        <row r="209">
          <cell r="A209" t="str">
            <v>2012206WATER LEVY - TREATMENT</v>
          </cell>
          <cell r="B209">
            <v>13120.62</v>
          </cell>
        </row>
        <row r="210">
          <cell r="A210" t="str">
            <v>2011008SANITARY SEWER LEVY-COLLECTION</v>
          </cell>
          <cell r="B210">
            <v>35665.78</v>
          </cell>
        </row>
        <row r="211">
          <cell r="A211" t="str">
            <v>2011008SANITARY SEWER LEVY-TREATMENT</v>
          </cell>
          <cell r="B211">
            <v>58635.08</v>
          </cell>
        </row>
        <row r="212">
          <cell r="A212" t="str">
            <v>2011008WATER LEVY - DISTRIBUTION</v>
          </cell>
          <cell r="B212">
            <v>38514.620000000003</v>
          </cell>
        </row>
        <row r="213">
          <cell r="A213" t="str">
            <v>2011008WATER LEVY - TREATMENT</v>
          </cell>
          <cell r="B213">
            <v>13508.6</v>
          </cell>
        </row>
        <row r="214">
          <cell r="A214" t="str">
            <v>2011020SANITARY SEWER LEVY-COLLECTION</v>
          </cell>
          <cell r="B214">
            <v>203887.12</v>
          </cell>
        </row>
        <row r="215">
          <cell r="A215" t="str">
            <v>2011020SANITARY SEWER LEVY-TREATMENT</v>
          </cell>
          <cell r="B215">
            <v>335193.53000000003</v>
          </cell>
        </row>
        <row r="216">
          <cell r="A216" t="str">
            <v>2011020WATER LEVY - DISTRIBUTION</v>
          </cell>
          <cell r="B216">
            <v>220172.81</v>
          </cell>
        </row>
        <row r="217">
          <cell r="A217" t="str">
            <v>2011020WATER LEVY - TREATMENT</v>
          </cell>
          <cell r="B217">
            <v>77223.34</v>
          </cell>
        </row>
        <row r="218">
          <cell r="A218" t="str">
            <v>2011044SANITARY SEWER LEVY-COLLECTION</v>
          </cell>
          <cell r="B218">
            <v>347980.6</v>
          </cell>
        </row>
        <row r="219">
          <cell r="A219" t="str">
            <v>2011044SANITARY SEWER LEVY-TREATMENT</v>
          </cell>
          <cell r="B219">
            <v>572140.26</v>
          </cell>
        </row>
        <row r="220">
          <cell r="A220" t="str">
            <v>2011044WATER LEVY - DISTRIBUTION</v>
          </cell>
          <cell r="B220">
            <v>375777.56</v>
          </cell>
        </row>
        <row r="221">
          <cell r="A221" t="str">
            <v>2011044WATER LEVY - TREATMENT</v>
          </cell>
          <cell r="B221">
            <v>131807.38</v>
          </cell>
        </row>
        <row r="222">
          <cell r="A222" t="str">
            <v>2012001SANITARY SEWER LEVY-COLLECTION</v>
          </cell>
          <cell r="B222">
            <v>41611.730000000003</v>
          </cell>
        </row>
        <row r="223">
          <cell r="A223" t="str">
            <v>2012001SANITARY SEWER LEVY-TREATMENT</v>
          </cell>
          <cell r="B223">
            <v>68416.350000000006</v>
          </cell>
        </row>
        <row r="224">
          <cell r="A224" t="str">
            <v>2012001WATER LEVY - DISTRIBUTION</v>
          </cell>
          <cell r="B224">
            <v>44933.93</v>
          </cell>
        </row>
        <row r="225">
          <cell r="A225" t="str">
            <v>2012001WATER LEVY - TREATMENT</v>
          </cell>
          <cell r="B225">
            <v>15761.54</v>
          </cell>
        </row>
        <row r="226">
          <cell r="A226" t="str">
            <v>2012002SANITARY SEWER LEVY-COLLECTION</v>
          </cell>
          <cell r="B226">
            <v>21376.94</v>
          </cell>
        </row>
        <row r="227">
          <cell r="A227" t="str">
            <v>2012002SANITARY SEWER LEVY-TREATMENT</v>
          </cell>
          <cell r="B227">
            <v>35147.11</v>
          </cell>
        </row>
        <row r="228">
          <cell r="A228" t="str">
            <v>2012002WATER LEVY - DISTRIBUTION</v>
          </cell>
          <cell r="B228">
            <v>23083.63</v>
          </cell>
        </row>
        <row r="229">
          <cell r="A229" t="str">
            <v>2012002WATER LEVY - TREATMENT</v>
          </cell>
          <cell r="B229">
            <v>8097.08</v>
          </cell>
        </row>
        <row r="230">
          <cell r="A230" t="str">
            <v>2012003SANITARY SEWER LEVY-COLLECTION</v>
          </cell>
          <cell r="B230">
            <v>97031.52</v>
          </cell>
        </row>
        <row r="231">
          <cell r="A231" t="str">
            <v>2012003SANITARY SEWER LEVY-TREATMENT</v>
          </cell>
          <cell r="B231">
            <v>159535.38</v>
          </cell>
        </row>
        <row r="232">
          <cell r="A232" t="str">
            <v>2012003WATER LEVY - DISTRIBUTION</v>
          </cell>
          <cell r="B232">
            <v>104778.34</v>
          </cell>
        </row>
        <row r="233">
          <cell r="A233" t="str">
            <v>2012003WATER LEVY - TREATMENT</v>
          </cell>
          <cell r="B233">
            <v>36753.24</v>
          </cell>
        </row>
        <row r="234">
          <cell r="A234" t="str">
            <v>2012004SANITARY SEWER LEVY-COLLECTION</v>
          </cell>
          <cell r="B234">
            <v>28911.71</v>
          </cell>
        </row>
        <row r="235">
          <cell r="A235" t="str">
            <v>2012004SANITARY SEWER LEVY-TREATMENT</v>
          </cell>
          <cell r="B235">
            <v>47535.49</v>
          </cell>
        </row>
        <row r="236">
          <cell r="A236" t="str">
            <v>2012004WATER LEVY - DISTRIBUTION</v>
          </cell>
          <cell r="B236">
            <v>31219.97</v>
          </cell>
        </row>
        <row r="237">
          <cell r="A237" t="str">
            <v>2012004WATER LEVY - TREATMENT</v>
          </cell>
          <cell r="B237">
            <v>10951.07</v>
          </cell>
        </row>
        <row r="238">
          <cell r="A238" t="str">
            <v>2012005SANITARY SEWER LEVY-COLLECTION</v>
          </cell>
          <cell r="B238">
            <v>178175.24</v>
          </cell>
        </row>
        <row r="239">
          <cell r="A239" t="str">
            <v>2012005SANITARY SEWER LEVY-TREATMENT</v>
          </cell>
          <cell r="B239">
            <v>292948.66000000003</v>
          </cell>
        </row>
        <row r="240">
          <cell r="A240" t="str">
            <v>2012005WATER LEVY - DISTRIBUTION</v>
          </cell>
          <cell r="B240">
            <v>192400.42</v>
          </cell>
        </row>
        <row r="241">
          <cell r="A241" t="str">
            <v>2012005WATER LEVY - TREATMENT</v>
          </cell>
          <cell r="B241">
            <v>67488.56</v>
          </cell>
        </row>
        <row r="242">
          <cell r="A242" t="str">
            <v>2012006SANITARY SEWER LEVY-COLLECTION</v>
          </cell>
          <cell r="B242">
            <v>12086.33</v>
          </cell>
        </row>
        <row r="243">
          <cell r="A243" t="str">
            <v>2012006SANITARY SEWER LEVY-TREATMENT</v>
          </cell>
          <cell r="B243">
            <v>19871.849999999999</v>
          </cell>
        </row>
        <row r="244">
          <cell r="A244" t="str">
            <v>2012006WATER LEVY - DISTRIBUTION</v>
          </cell>
          <cell r="B244">
            <v>13051.27</v>
          </cell>
        </row>
        <row r="245">
          <cell r="A245" t="str">
            <v>2012006WATER LEVY - TREATMENT</v>
          </cell>
          <cell r="B245">
            <v>4578.0200000000004</v>
          </cell>
        </row>
        <row r="246">
          <cell r="A246" t="str">
            <v>2012007SANITARY SEWER LEVY-COLLECTION</v>
          </cell>
          <cell r="B246">
            <v>27394.53</v>
          </cell>
        </row>
        <row r="247">
          <cell r="A247" t="str">
            <v>2012007SANITARY SEWER LEVY-TREATMENT</v>
          </cell>
          <cell r="B247">
            <v>45041</v>
          </cell>
        </row>
        <row r="248">
          <cell r="A248" t="str">
            <v>2012007WATER LEVY - DISTRIBUTION</v>
          </cell>
          <cell r="B248">
            <v>29581.66</v>
          </cell>
        </row>
        <row r="249">
          <cell r="A249" t="str">
            <v>2012007WATER LEVY - TREATMENT</v>
          </cell>
          <cell r="B249">
            <v>10376.4</v>
          </cell>
        </row>
        <row r="250">
          <cell r="A250" t="str">
            <v>2012008SANITARY SEWER LEVY-COLLECTION</v>
          </cell>
          <cell r="B250">
            <v>18035.73</v>
          </cell>
        </row>
        <row r="251">
          <cell r="A251" t="str">
            <v>2012008SANITARY SEWER LEVY-TREATMENT</v>
          </cell>
          <cell r="B251">
            <v>29653.620000000003</v>
          </cell>
        </row>
        <row r="252">
          <cell r="A252" t="str">
            <v>2012008WATER LEVY - DISTRIBUTION</v>
          </cell>
          <cell r="B252">
            <v>19475.66</v>
          </cell>
        </row>
        <row r="253">
          <cell r="A253" t="str">
            <v>2012008WATER LEVY - TREATMENT</v>
          </cell>
          <cell r="B253">
            <v>6831.51</v>
          </cell>
        </row>
        <row r="254">
          <cell r="A254" t="str">
            <v>2012010SANITARY SEWER LEVY-COLLECTION</v>
          </cell>
          <cell r="B254">
            <v>68068.67</v>
          </cell>
        </row>
        <row r="255">
          <cell r="A255" t="str">
            <v>2012010SANITARY SEWER LEVY-TREATMENT</v>
          </cell>
          <cell r="B255">
            <v>111915.81</v>
          </cell>
        </row>
        <row r="256">
          <cell r="A256" t="str">
            <v>2012010WATER LEVY - DISTRIBUTION</v>
          </cell>
          <cell r="B256">
            <v>73503.149999999994</v>
          </cell>
        </row>
        <row r="257">
          <cell r="A257" t="str">
            <v>2012010WATER LEVY - TREATMENT</v>
          </cell>
          <cell r="B257">
            <v>25782.799999999999</v>
          </cell>
        </row>
        <row r="258">
          <cell r="A258" t="str">
            <v>2012016SANITARY SEWER LEVY-COLLECTION</v>
          </cell>
          <cell r="B258">
            <v>159832.67000000001</v>
          </cell>
        </row>
        <row r="259">
          <cell r="A259" t="str">
            <v>2012016SANITARY SEWER LEVY-TREATMENT</v>
          </cell>
          <cell r="B259">
            <v>262790.53000000003</v>
          </cell>
        </row>
        <row r="260">
          <cell r="A260" t="str">
            <v>2012016WATER LEVY - DISTRIBUTION</v>
          </cell>
          <cell r="B260">
            <v>172593.41</v>
          </cell>
        </row>
        <row r="261">
          <cell r="A261" t="str">
            <v>2012016WATER LEVY - TREATMENT</v>
          </cell>
          <cell r="B261">
            <v>60540.83</v>
          </cell>
        </row>
        <row r="262">
          <cell r="A262" t="str">
            <v>2012018SANITARY SEWER LEVY-COLLECTION</v>
          </cell>
          <cell r="B262">
            <v>280252.68</v>
          </cell>
        </row>
        <row r="263">
          <cell r="A263" t="str">
            <v>2012018SANITARY SEWER LEVY-TREATMENT</v>
          </cell>
          <cell r="B263">
            <v>460780.32</v>
          </cell>
        </row>
        <row r="264">
          <cell r="A264" t="str">
            <v>2012018WATER LEVY - DISTRIBUTION</v>
          </cell>
          <cell r="B264">
            <v>302627.52</v>
          </cell>
        </row>
        <row r="265">
          <cell r="A265" t="str">
            <v>2012018WATER LEVY - TREATMENT</v>
          </cell>
          <cell r="B265">
            <v>106153.08</v>
          </cell>
        </row>
        <row r="266">
          <cell r="A266" t="str">
            <v>2012019SANITARY SEWER LEVY-COLLECTION</v>
          </cell>
          <cell r="B266">
            <v>221576.91</v>
          </cell>
        </row>
        <row r="267">
          <cell r="A267" t="str">
            <v>2012019SANITARY SEWER LEVY-TREATMENT</v>
          </cell>
          <cell r="B267">
            <v>364307.94</v>
          </cell>
        </row>
        <row r="268">
          <cell r="A268" t="str">
            <v>2012019WATER LEVY - DISTRIBUTION</v>
          </cell>
          <cell r="B268">
            <v>239267.18</v>
          </cell>
        </row>
        <row r="269">
          <cell r="A269" t="str">
            <v>2012019WATER LEVY - TREATMENT</v>
          </cell>
          <cell r="B269">
            <v>83928.09</v>
          </cell>
        </row>
        <row r="270">
          <cell r="A270" t="str">
            <v>2012020SANITARY SEWER LEVY-COLLECTION</v>
          </cell>
          <cell r="B270">
            <v>63414.84</v>
          </cell>
        </row>
        <row r="271">
          <cell r="A271" t="str">
            <v>2012020SANITARY SEWER LEVY-TREATMENT</v>
          </cell>
          <cell r="B271">
            <v>104264.16</v>
          </cell>
        </row>
        <row r="272">
          <cell r="A272" t="str">
            <v>2012020WATER LEVY - DISTRIBUTION</v>
          </cell>
          <cell r="B272">
            <v>68477.760000000009</v>
          </cell>
        </row>
        <row r="273">
          <cell r="A273" t="str">
            <v>2012020WATER LEVY - TREATMENT</v>
          </cell>
          <cell r="B273">
            <v>24020.04</v>
          </cell>
        </row>
        <row r="274">
          <cell r="A274" t="str">
            <v>2012022SANITARY SEWER LEVY-COLLECTION</v>
          </cell>
          <cell r="B274">
            <v>115305.91</v>
          </cell>
        </row>
        <row r="275">
          <cell r="A275" t="str">
            <v>2012022SANITARY SEWER LEVY-TREATMENT</v>
          </cell>
          <cell r="B275">
            <v>189581.39</v>
          </cell>
        </row>
        <row r="276">
          <cell r="A276" t="str">
            <v>2012022WATER LEVY - DISTRIBUTION</v>
          </cell>
          <cell r="B276">
            <v>124511.71</v>
          </cell>
        </row>
        <row r="277">
          <cell r="A277" t="str">
            <v>2012022WATER LEVY - TREATMENT</v>
          </cell>
          <cell r="B277">
            <v>43675.15</v>
          </cell>
        </row>
        <row r="278">
          <cell r="A278" t="str">
            <v>2012023SANITARY SEWER LEVY-COLLECTION</v>
          </cell>
          <cell r="B278">
            <v>75262.510000000009</v>
          </cell>
        </row>
        <row r="279">
          <cell r="A279" t="str">
            <v>2012023SANITARY SEWER LEVY-TREATMENT</v>
          </cell>
          <cell r="B279">
            <v>123743.62</v>
          </cell>
        </row>
        <row r="280">
          <cell r="A280" t="str">
            <v>2012023WATER LEVY - DISTRIBUTION</v>
          </cell>
          <cell r="B280">
            <v>81271.320000000007</v>
          </cell>
        </row>
        <row r="281">
          <cell r="A281" t="str">
            <v>2012023WATER LEVY - TREATMENT</v>
          </cell>
          <cell r="B281">
            <v>28507.66</v>
          </cell>
        </row>
        <row r="282">
          <cell r="A282" t="str">
            <v>2012024SANITARY SEWER LEVY-COLLECTION</v>
          </cell>
          <cell r="B282">
            <v>106441.47</v>
          </cell>
        </row>
        <row r="283">
          <cell r="A283" t="str">
            <v>2012024SANITARY SEWER LEVY-TREATMENT</v>
          </cell>
          <cell r="B283">
            <v>175006.83</v>
          </cell>
        </row>
        <row r="284">
          <cell r="A284" t="str">
            <v>2012024WATER LEVY - DISTRIBUTION</v>
          </cell>
          <cell r="B284">
            <v>114939.55</v>
          </cell>
        </row>
        <row r="285">
          <cell r="A285" t="str">
            <v>2012024WATER LEVY - TREATMENT</v>
          </cell>
          <cell r="B285">
            <v>40317.51</v>
          </cell>
        </row>
        <row r="286">
          <cell r="A286" t="str">
            <v>2012025SANITARY SEWER LEVY-COLLECTION</v>
          </cell>
          <cell r="B286">
            <v>42429.990000000005</v>
          </cell>
        </row>
        <row r="287">
          <cell r="A287" t="str">
            <v>2012025SANITARY SEWER LEVY-TREATMENT</v>
          </cell>
          <cell r="B287">
            <v>69761.69</v>
          </cell>
        </row>
        <row r="288">
          <cell r="A288" t="str">
            <v>2012025WATER LEVY - DISTRIBUTION</v>
          </cell>
          <cell r="B288">
            <v>45817.509999999995</v>
          </cell>
        </row>
        <row r="289">
          <cell r="A289" t="str">
            <v>2012025WATER LEVY - TREATMENT</v>
          </cell>
          <cell r="B289">
            <v>16071.48</v>
          </cell>
        </row>
        <row r="290">
          <cell r="A290" t="str">
            <v>2012026SANITARY SEWER LEVY-COLLECTION</v>
          </cell>
          <cell r="B290">
            <v>18359.62</v>
          </cell>
        </row>
        <row r="291">
          <cell r="A291" t="str">
            <v>2012026SANITARY SEWER LEVY-TREATMENT</v>
          </cell>
          <cell r="B291">
            <v>30186.16</v>
          </cell>
        </row>
        <row r="292">
          <cell r="A292" t="str">
            <v>2012026WATER LEVY - DISTRIBUTION</v>
          </cell>
          <cell r="B292">
            <v>19825.419999999998</v>
          </cell>
        </row>
        <row r="293">
          <cell r="A293" t="str">
            <v>2012026WATER LEVY - TREATMENT</v>
          </cell>
          <cell r="B293">
            <v>6954.19</v>
          </cell>
        </row>
        <row r="294">
          <cell r="A294" t="str">
            <v>2012027SANITARY SEWER LEVY-COLLECTION</v>
          </cell>
          <cell r="B294">
            <v>121391.69</v>
          </cell>
        </row>
        <row r="295">
          <cell r="A295" t="str">
            <v>2012027SANITARY SEWER LEVY-TREATMENT</v>
          </cell>
          <cell r="B295">
            <v>199587.39</v>
          </cell>
        </row>
        <row r="296">
          <cell r="A296" t="str">
            <v>2012027WATER LEVY - DISTRIBUTION</v>
          </cell>
          <cell r="B296">
            <v>131083.37</v>
          </cell>
        </row>
        <row r="297">
          <cell r="A297" t="str">
            <v>2012027WATER LEVY - TREATMENT</v>
          </cell>
          <cell r="B297">
            <v>45980.3</v>
          </cell>
        </row>
        <row r="298">
          <cell r="A298" t="str">
            <v>2012028SANITARY SEWER LEVY-COLLECTION</v>
          </cell>
          <cell r="B298">
            <v>185164.51</v>
          </cell>
        </row>
        <row r="299">
          <cell r="A299" t="str">
            <v>2012028SANITARY SEWER LEVY-TREATMENT</v>
          </cell>
          <cell r="B299">
            <v>304440.14</v>
          </cell>
        </row>
        <row r="300">
          <cell r="A300" t="str">
            <v>2012028WATER LEVY - DISTRIBUTION</v>
          </cell>
          <cell r="B300">
            <v>199947.7</v>
          </cell>
        </row>
        <row r="301">
          <cell r="A301" t="str">
            <v>2012028WATER LEVY - TREATMENT</v>
          </cell>
          <cell r="B301">
            <v>70135.929999999993</v>
          </cell>
        </row>
        <row r="302">
          <cell r="A302" t="str">
            <v>2012029SANITARY SEWER LEVY-COLLECTION</v>
          </cell>
          <cell r="B302">
            <v>205399.31</v>
          </cell>
        </row>
        <row r="303">
          <cell r="A303" t="str">
            <v>2012029SANITARY SEWER LEVY-TREATMENT</v>
          </cell>
          <cell r="B303">
            <v>337709.37</v>
          </cell>
        </row>
        <row r="304">
          <cell r="A304" t="str">
            <v>2012029WATER LEVY - DISTRIBUTION</v>
          </cell>
          <cell r="B304">
            <v>221797.99</v>
          </cell>
        </row>
        <row r="305">
          <cell r="A305" t="str">
            <v>2012029WATER LEVY - TREATMENT</v>
          </cell>
          <cell r="B305">
            <v>77800.399999999994</v>
          </cell>
        </row>
        <row r="306">
          <cell r="A306" t="str">
            <v>2012030SANITARY SEWER LEVY-COLLECTION</v>
          </cell>
          <cell r="B306">
            <v>91269.64</v>
          </cell>
        </row>
        <row r="307">
          <cell r="A307" t="str">
            <v>2012030SANITARY SEWER LEVY-TREATMENT</v>
          </cell>
          <cell r="B307">
            <v>150061.91</v>
          </cell>
        </row>
        <row r="308">
          <cell r="A308" t="str">
            <v>2012030WATER LEVY - DISTRIBUTION</v>
          </cell>
          <cell r="B308">
            <v>98556.43</v>
          </cell>
        </row>
        <row r="309">
          <cell r="A309" t="str">
            <v>2012030WATER LEVY - TREATMENT</v>
          </cell>
          <cell r="B309">
            <v>34570.78</v>
          </cell>
        </row>
        <row r="310">
          <cell r="A310" t="str">
            <v>2012031SANITARY SEWER LEVY-COLLECTION</v>
          </cell>
          <cell r="B310">
            <v>226622.82</v>
          </cell>
        </row>
        <row r="311">
          <cell r="A311" t="str">
            <v>2012031SANITARY SEWER LEVY-TREATMENT</v>
          </cell>
          <cell r="B311">
            <v>372604.23</v>
          </cell>
        </row>
        <row r="312">
          <cell r="A312" t="str">
            <v>2012031WATER LEVY - DISTRIBUTION</v>
          </cell>
          <cell r="B312">
            <v>244715.95</v>
          </cell>
        </row>
        <row r="313">
          <cell r="A313" t="str">
            <v>2012031WATER LEVY - TREATMENT</v>
          </cell>
          <cell r="B313">
            <v>85839.360000000001</v>
          </cell>
        </row>
        <row r="314">
          <cell r="A314" t="str">
            <v>2012032SANITARY SEWER LEVY-COLLECTION</v>
          </cell>
          <cell r="B314">
            <v>322000.78999999998</v>
          </cell>
        </row>
        <row r="315">
          <cell r="A315" t="str">
            <v>2012032SANITARY SEWER LEVY-TREATMENT</v>
          </cell>
          <cell r="B315">
            <v>529420.89</v>
          </cell>
        </row>
        <row r="316">
          <cell r="A316" t="str">
            <v>2012032WATER LEVY - DISTRIBUTION</v>
          </cell>
          <cell r="B316">
            <v>347708.71</v>
          </cell>
        </row>
        <row r="317">
          <cell r="A317" t="str">
            <v>2012032WATER LEVY - TREATMENT</v>
          </cell>
          <cell r="B317">
            <v>121966.28</v>
          </cell>
        </row>
        <row r="318">
          <cell r="A318" t="str">
            <v>2012033SANITARY SEWER LEVY-COLLECTION</v>
          </cell>
          <cell r="B318">
            <v>114419.46</v>
          </cell>
        </row>
        <row r="319">
          <cell r="A319" t="str">
            <v>2012033SANITARY SEWER LEVY-TREATMENT</v>
          </cell>
          <cell r="B319">
            <v>188123.94</v>
          </cell>
        </row>
        <row r="320">
          <cell r="A320" t="str">
            <v>2012033WATER LEVY - DISTRIBUTION</v>
          </cell>
          <cell r="B320">
            <v>123554.5</v>
          </cell>
        </row>
        <row r="321">
          <cell r="A321" t="str">
            <v>2012033WATER LEVY - TREATMENT</v>
          </cell>
          <cell r="B321">
            <v>43339.38</v>
          </cell>
        </row>
        <row r="322">
          <cell r="A322" t="str">
            <v>2012034SANITARY SEWER LEVY-COLLECTION</v>
          </cell>
          <cell r="B322">
            <v>42276.56</v>
          </cell>
        </row>
        <row r="323">
          <cell r="A323" t="str">
            <v>2012034SANITARY SEWER LEVY-TREATMENT</v>
          </cell>
          <cell r="B323">
            <v>69509.440000000002</v>
          </cell>
        </row>
        <row r="324">
          <cell r="A324" t="str">
            <v>2012034WATER LEVY - DISTRIBUTION</v>
          </cell>
          <cell r="B324">
            <v>45651.839999999997</v>
          </cell>
        </row>
        <row r="325">
          <cell r="A325" t="str">
            <v>2012034WATER LEVY - TREATMENT</v>
          </cell>
          <cell r="B325">
            <v>16013.36</v>
          </cell>
        </row>
        <row r="326">
          <cell r="A326" t="str">
            <v>2012035SANITARY SEWER LEVY-COLLECTION</v>
          </cell>
          <cell r="B326">
            <v>82405.2</v>
          </cell>
        </row>
        <row r="327">
          <cell r="A327" t="str">
            <v>2012035SANITARY SEWER LEVY-TREATMENT</v>
          </cell>
          <cell r="B327">
            <v>135487.35</v>
          </cell>
        </row>
        <row r="328">
          <cell r="A328" t="str">
            <v>2012035WATER LEVY - DISTRIBUTION</v>
          </cell>
          <cell r="B328">
            <v>88984.27</v>
          </cell>
        </row>
        <row r="329">
          <cell r="A329" t="str">
            <v>2012035WATER LEVY - TREATMENT</v>
          </cell>
          <cell r="B329">
            <v>31213.14</v>
          </cell>
        </row>
        <row r="330">
          <cell r="A330" t="str">
            <v>2012207SANITARY SEWER LEVY-COLLECTION</v>
          </cell>
          <cell r="B330">
            <v>2250.1999999999998</v>
          </cell>
        </row>
        <row r="331">
          <cell r="A331" t="str">
            <v>2012207SANITARY SEWER LEVY-TREATMENT</v>
          </cell>
          <cell r="B331">
            <v>3699.7</v>
          </cell>
        </row>
        <row r="332">
          <cell r="A332" t="str">
            <v>2012207WATER LEVY - DISTRIBUTION</v>
          </cell>
          <cell r="B332">
            <v>2429.86</v>
          </cell>
        </row>
        <row r="333">
          <cell r="A333" t="str">
            <v>2012207WATER LEVY - TREATMENT</v>
          </cell>
          <cell r="B333">
            <v>852.32</v>
          </cell>
        </row>
        <row r="334">
          <cell r="A334" t="str">
            <v>2012208SANITARY SEWER LEVY-COLLECTION</v>
          </cell>
          <cell r="B334">
            <v>29031.040000000001</v>
          </cell>
        </row>
        <row r="335">
          <cell r="A335" t="str">
            <v>2012208SANITARY SEWER LEVY-TREATMENT</v>
          </cell>
          <cell r="B335">
            <v>47731.68</v>
          </cell>
        </row>
        <row r="336">
          <cell r="A336" t="str">
            <v>2012208WATER LEVY - DISTRIBUTION</v>
          </cell>
          <cell r="B336">
            <v>31348.82</v>
          </cell>
        </row>
        <row r="337">
          <cell r="A337" t="str">
            <v>2012208WATER LEVY - TREATMENT</v>
          </cell>
          <cell r="B337">
            <v>10996.27</v>
          </cell>
        </row>
        <row r="338">
          <cell r="A338" t="str">
            <v>2012209SANITARY SEWER LEVY-COLLECTION</v>
          </cell>
          <cell r="B338">
            <v>33838.300000000003</v>
          </cell>
        </row>
        <row r="339">
          <cell r="A339" t="str">
            <v>2012209SANITARY SEWER LEVY-TREATMENT</v>
          </cell>
          <cell r="B339">
            <v>55635.58</v>
          </cell>
        </row>
        <row r="340">
          <cell r="A340" t="str">
            <v>2012209WATER LEVY - DISTRIBUTION</v>
          </cell>
          <cell r="B340">
            <v>36539.879999999997</v>
          </cell>
        </row>
        <row r="341">
          <cell r="A341" t="str">
            <v>2012209WATER LEVY - TREATMENT</v>
          </cell>
          <cell r="B341">
            <v>12817.15</v>
          </cell>
        </row>
        <row r="342">
          <cell r="A342" t="str">
            <v>2012210SANITARY SEWER LEVY-COLLECTION</v>
          </cell>
          <cell r="B342">
            <v>48345.29</v>
          </cell>
        </row>
        <row r="343">
          <cell r="A343" t="str">
            <v>2012210SANITARY SEWER LEVY-TREATMENT</v>
          </cell>
          <cell r="B343">
            <v>79487.41</v>
          </cell>
        </row>
        <row r="344">
          <cell r="A344" t="str">
            <v>2012210WATER LEVY - DISTRIBUTION</v>
          </cell>
          <cell r="B344">
            <v>52205.09</v>
          </cell>
        </row>
        <row r="345">
          <cell r="A345" t="str">
            <v>2012210WATER LEVY - TREATMENT</v>
          </cell>
          <cell r="B345">
            <v>18312.05</v>
          </cell>
        </row>
        <row r="346">
          <cell r="A346" t="str">
            <v>2013001SANITARY SEWER LEVY-COLLECTION</v>
          </cell>
          <cell r="B346">
            <v>198524.67</v>
          </cell>
        </row>
        <row r="347">
          <cell r="A347" t="str">
            <v>2013001SANITARY SEWER LEVY-TREATMENT</v>
          </cell>
          <cell r="B347">
            <v>326406.06</v>
          </cell>
        </row>
        <row r="348">
          <cell r="A348" t="str">
            <v>2013001WATER LEVY - DISTRIBUTION</v>
          </cell>
          <cell r="B348">
            <v>214382.46</v>
          </cell>
        </row>
        <row r="349">
          <cell r="A349" t="str">
            <v>2013001WATER LEVY - TREATMENT</v>
          </cell>
          <cell r="B349">
            <v>75201.279999999999</v>
          </cell>
        </row>
        <row r="350">
          <cell r="A350" t="str">
            <v>2013006SANITARY SEWER LEVY-COLLECTION</v>
          </cell>
          <cell r="B350">
            <v>33858.57</v>
          </cell>
        </row>
        <row r="351">
          <cell r="A351" t="str">
            <v>2013006SANITARY SEWER LEVY-TREATMENT</v>
          </cell>
          <cell r="B351">
            <v>55668.86</v>
          </cell>
        </row>
        <row r="352">
          <cell r="A352" t="str">
            <v>2013006WATER LEVY - DISTRIBUTION</v>
          </cell>
          <cell r="B352">
            <v>36563.129999999997</v>
          </cell>
        </row>
        <row r="353">
          <cell r="A353" t="str">
            <v>2013006WATER LEVY - TREATMENT</v>
          </cell>
          <cell r="B353">
            <v>12825.65</v>
          </cell>
        </row>
        <row r="354">
          <cell r="A354" t="str">
            <v>2013008SANITARY SEWER LEVY-COLLECTION</v>
          </cell>
          <cell r="B354">
            <v>58215.47</v>
          </cell>
        </row>
        <row r="355">
          <cell r="A355" t="str">
            <v>2013008SANITARY SEWER LEVY-TREATMENT</v>
          </cell>
          <cell r="B355">
            <v>95715.459999999992</v>
          </cell>
        </row>
        <row r="356">
          <cell r="A356" t="str">
            <v>2013008WATER LEVY - DISTRIBUTION</v>
          </cell>
          <cell r="B356">
            <v>62865.61</v>
          </cell>
        </row>
        <row r="357">
          <cell r="A357" t="str">
            <v>2013008WATER LEVY - TREATMENT</v>
          </cell>
          <cell r="B357">
            <v>22052.059999999998</v>
          </cell>
        </row>
        <row r="358">
          <cell r="A358" t="str">
            <v>2013015SANITARY SEWER LEVY-COLLECTION</v>
          </cell>
          <cell r="B358">
            <v>135168.38</v>
          </cell>
        </row>
        <row r="359">
          <cell r="A359" t="str">
            <v>2013015SANITARY SEWER LEVY-TREATMENT</v>
          </cell>
          <cell r="B359">
            <v>222238.25</v>
          </cell>
        </row>
        <row r="360">
          <cell r="A360" t="str">
            <v>2013015WATER LEVY - DISTRIBUTION</v>
          </cell>
          <cell r="B360">
            <v>145965.37</v>
          </cell>
        </row>
        <row r="361">
          <cell r="A361" t="str">
            <v>2013015WATER LEVY - TREATMENT</v>
          </cell>
          <cell r="B361">
            <v>51201.88</v>
          </cell>
        </row>
        <row r="362">
          <cell r="A362" t="str">
            <v>2013016SANITARY SEWER LEVY-COLLECTION</v>
          </cell>
          <cell r="B362">
            <v>154738.97999999998</v>
          </cell>
        </row>
        <row r="363">
          <cell r="A363" t="str">
            <v>2013016SANITARY SEWER LEVY-TREATMENT</v>
          </cell>
          <cell r="B363">
            <v>254415.44</v>
          </cell>
        </row>
        <row r="364">
          <cell r="A364" t="str">
            <v>2013016WATER LEVY - DISTRIBUTION</v>
          </cell>
          <cell r="B364">
            <v>167099.25</v>
          </cell>
        </row>
        <row r="365">
          <cell r="A365" t="str">
            <v>2013016WATER LEVY - TREATMENT</v>
          </cell>
          <cell r="B365">
            <v>58615.229999999996</v>
          </cell>
        </row>
        <row r="366">
          <cell r="A366" t="str">
            <v>2013020SANITARY SEWER LEVY-COLLECTION</v>
          </cell>
          <cell r="B366">
            <v>154189.44</v>
          </cell>
        </row>
        <row r="367">
          <cell r="A367" t="str">
            <v>2013020SANITARY SEWER LEVY-TREATMENT</v>
          </cell>
          <cell r="B367">
            <v>253511.91</v>
          </cell>
        </row>
        <row r="368">
          <cell r="A368" t="str">
            <v>2013020WATER LEVY - DISTRIBUTION</v>
          </cell>
          <cell r="B368">
            <v>166505.81</v>
          </cell>
        </row>
        <row r="369">
          <cell r="A369" t="str">
            <v>2013020WATER LEVY - TREATMENT</v>
          </cell>
          <cell r="B369">
            <v>58407.07</v>
          </cell>
        </row>
        <row r="370">
          <cell r="A370" t="str">
            <v>2013201SANITARY SEWER LEVY-COLLECTION</v>
          </cell>
          <cell r="B370">
            <v>12249.36</v>
          </cell>
        </row>
        <row r="371">
          <cell r="A371" t="str">
            <v>2013201SANITARY SEWER LEVY-TREATMENT</v>
          </cell>
          <cell r="B371">
            <v>20139.89</v>
          </cell>
        </row>
        <row r="372">
          <cell r="A372" t="str">
            <v>2013201WATER LEVY - DISTRIBUTION</v>
          </cell>
          <cell r="B372">
            <v>13227.81</v>
          </cell>
        </row>
        <row r="373">
          <cell r="A373" t="str">
            <v>2013201WATER LEVY - TREATMENT</v>
          </cell>
          <cell r="B373">
            <v>4640.07</v>
          </cell>
        </row>
        <row r="374">
          <cell r="A374" t="str">
            <v>2013202SANITARY SEWER LEVY-COLLECTION</v>
          </cell>
          <cell r="B374">
            <v>32493.59</v>
          </cell>
        </row>
        <row r="375">
          <cell r="A375" t="str">
            <v>2013202SANITARY SEWER LEVY-TREATMENT</v>
          </cell>
          <cell r="B375">
            <v>53424.62</v>
          </cell>
        </row>
        <row r="376">
          <cell r="A376" t="str">
            <v>2013202WATER LEVY - DISTRIBUTION</v>
          </cell>
          <cell r="B376">
            <v>35089.120000000003</v>
          </cell>
        </row>
        <row r="377">
          <cell r="A377" t="str">
            <v>2013202WATER LEVY - TREATMENT</v>
          </cell>
          <cell r="B377">
            <v>12308.6</v>
          </cell>
        </row>
        <row r="378">
          <cell r="A378" t="str">
            <v>2013203SANITARY SEWER LEVY-COLLECTION</v>
          </cell>
          <cell r="B378">
            <v>76952.91</v>
          </cell>
        </row>
        <row r="379">
          <cell r="A379" t="str">
            <v>2013203SANITARY SEWER LEVY-TREATMENT</v>
          </cell>
          <cell r="B379">
            <v>126522.79</v>
          </cell>
        </row>
        <row r="380">
          <cell r="A380" t="str">
            <v>2013203WATER LEVY - DISTRIBUTION</v>
          </cell>
          <cell r="B380">
            <v>83099.759999999995</v>
          </cell>
        </row>
        <row r="381">
          <cell r="A381" t="str">
            <v>2013203WATER LEVY - TREATMENT</v>
          </cell>
          <cell r="B381">
            <v>29149.82</v>
          </cell>
        </row>
        <row r="382">
          <cell r="A382" t="str">
            <v>2012036SANITARY SEWER LEVY-COLLECTION</v>
          </cell>
          <cell r="B382">
            <v>878193.25</v>
          </cell>
        </row>
        <row r="383">
          <cell r="A383" t="str">
            <v>2012036SANITARY SEWER LEVY-TREATMENT</v>
          </cell>
          <cell r="B383">
            <v>1443890.4500000002</v>
          </cell>
        </row>
        <row r="384">
          <cell r="A384" t="str">
            <v>2012036WATER LEVY - DISTRIBUTION</v>
          </cell>
          <cell r="B384">
            <v>948306.53</v>
          </cell>
        </row>
        <row r="385">
          <cell r="A385" t="str">
            <v>2012036WATER LEVY - TREATMENT</v>
          </cell>
          <cell r="B385">
            <v>332638.81</v>
          </cell>
        </row>
        <row r="386">
          <cell r="A386" t="str">
            <v>2013002SANITARY SEWER LEVY-COLLECTION</v>
          </cell>
          <cell r="B386">
            <v>152487.66</v>
          </cell>
        </row>
        <row r="387">
          <cell r="A387" t="str">
            <v>2013002SANITARY SEWER LEVY-TREATMENT</v>
          </cell>
          <cell r="B387">
            <v>250713.89</v>
          </cell>
        </row>
        <row r="388">
          <cell r="A388" t="str">
            <v>2013002WATER LEVY - DISTRIBUTION</v>
          </cell>
          <cell r="B388">
            <v>164668.09</v>
          </cell>
        </row>
        <row r="389">
          <cell r="A389" t="str">
            <v>2013002WATER LEVY - TREATMENT</v>
          </cell>
          <cell r="B389">
            <v>57762.43</v>
          </cell>
        </row>
        <row r="390">
          <cell r="A390" t="str">
            <v>2013003WATER LEVY - DISTRIBUTION</v>
          </cell>
          <cell r="B390">
            <v>14988.97</v>
          </cell>
        </row>
        <row r="391">
          <cell r="A391" t="str">
            <v>2013003WATER LEVY - TREATMENT</v>
          </cell>
          <cell r="B391">
            <v>5257.84</v>
          </cell>
        </row>
        <row r="392">
          <cell r="A392" t="str">
            <v>2013004SANITARY SEWER LEVY-COLLECTION</v>
          </cell>
          <cell r="B392">
            <v>94449.45</v>
          </cell>
        </row>
        <row r="393">
          <cell r="A393" t="str">
            <v>2013004SANITARY SEWER LEVY-TREATMENT</v>
          </cell>
          <cell r="B393">
            <v>155289.89000000001</v>
          </cell>
        </row>
        <row r="394">
          <cell r="A394" t="str">
            <v>2013004WATER LEVY - DISTRIBUTION</v>
          </cell>
          <cell r="B394">
            <v>101993.9</v>
          </cell>
        </row>
        <row r="395">
          <cell r="A395" t="str">
            <v>2013004WATER LEVY - TREATMENT</v>
          </cell>
          <cell r="B395">
            <v>35777.519999999997</v>
          </cell>
        </row>
        <row r="396">
          <cell r="A396" t="str">
            <v>2013005SANITARY SEWER LEVY-COLLECTION</v>
          </cell>
          <cell r="B396">
            <v>53358.27</v>
          </cell>
        </row>
        <row r="397">
          <cell r="A397" t="str">
            <v>2013005SANITARY SEWER LEVY-TREATMENT</v>
          </cell>
          <cell r="B397">
            <v>87729.459999999992</v>
          </cell>
        </row>
        <row r="398">
          <cell r="A398" t="str">
            <v>2013005WATER LEVY - DISTRIBUTION</v>
          </cell>
          <cell r="B398">
            <v>57620.43</v>
          </cell>
        </row>
        <row r="399">
          <cell r="A399" t="str">
            <v>2013005WATER LEVY - TREATMENT</v>
          </cell>
          <cell r="B399">
            <v>20212.150000000001</v>
          </cell>
        </row>
        <row r="400">
          <cell r="A400" t="str">
            <v>2013007SANITARY SEWER LEVY-COLLECTION</v>
          </cell>
          <cell r="B400">
            <v>54581.43</v>
          </cell>
        </row>
        <row r="401">
          <cell r="A401" t="str">
            <v>2013007SANITARY SEWER LEVY-TREATMENT</v>
          </cell>
          <cell r="B401">
            <v>89740.54</v>
          </cell>
        </row>
        <row r="402">
          <cell r="A402" t="str">
            <v>2013007WATER LEVY - DISTRIBUTION</v>
          </cell>
          <cell r="B402">
            <v>58941.3</v>
          </cell>
        </row>
        <row r="403">
          <cell r="A403" t="str">
            <v>2013007WATER LEVY - TREATMENT</v>
          </cell>
          <cell r="B403">
            <v>20675.48</v>
          </cell>
        </row>
        <row r="404">
          <cell r="A404" t="str">
            <v>2013009SANITARY SEWER LEVY-COLLECTION</v>
          </cell>
          <cell r="B404">
            <v>42066.17</v>
          </cell>
        </row>
        <row r="405">
          <cell r="A405" t="str">
            <v>2013009SANITARY SEWER LEVY-TREATMENT</v>
          </cell>
          <cell r="B405">
            <v>69163.459999999992</v>
          </cell>
        </row>
        <row r="406">
          <cell r="A406" t="str">
            <v>2013009WATER LEVY - DISTRIBUTION</v>
          </cell>
          <cell r="B406">
            <v>45426.34</v>
          </cell>
        </row>
        <row r="407">
          <cell r="A407" t="str">
            <v>2013009WATER LEVY - TREATMENT</v>
          </cell>
          <cell r="B407">
            <v>15934.689999999999</v>
          </cell>
        </row>
        <row r="408">
          <cell r="A408" t="str">
            <v>2013010SANITARY SEWER LEVY-COLLECTION</v>
          </cell>
          <cell r="B408">
            <v>120295.42</v>
          </cell>
        </row>
        <row r="409">
          <cell r="A409" t="str">
            <v>2013010SANITARY SEWER LEVY-TREATMENT</v>
          </cell>
          <cell r="B409">
            <v>197784.76</v>
          </cell>
        </row>
        <row r="410">
          <cell r="A410" t="str">
            <v>2013010WATER LEVY - DISTRIBUTION</v>
          </cell>
          <cell r="B410">
            <v>129904.4</v>
          </cell>
        </row>
        <row r="411">
          <cell r="A411" t="str">
            <v>2013010WATER LEVY - TREATMENT</v>
          </cell>
          <cell r="B411">
            <v>45567.990000000005</v>
          </cell>
        </row>
        <row r="412">
          <cell r="A412" t="str">
            <v>2013011SANITARY SEWER LEVY-COLLECTION</v>
          </cell>
          <cell r="B412">
            <v>107992.89</v>
          </cell>
        </row>
        <row r="413">
          <cell r="A413" t="str">
            <v>2013011SANITARY SEWER LEVY-TREATMENT</v>
          </cell>
          <cell r="B413">
            <v>177557.43</v>
          </cell>
        </row>
        <row r="414">
          <cell r="A414" t="str">
            <v>2013011WATER LEVY - DISTRIBUTION</v>
          </cell>
          <cell r="B414">
            <v>116619.16</v>
          </cell>
        </row>
        <row r="415">
          <cell r="A415" t="str">
            <v>2013011WATER LEVY - TREATMENT</v>
          </cell>
          <cell r="B415">
            <v>40907.78</v>
          </cell>
        </row>
        <row r="416">
          <cell r="A416" t="str">
            <v>2013012SANITARY SEWER LEVY-COLLECTION</v>
          </cell>
          <cell r="B416">
            <v>108134.7</v>
          </cell>
        </row>
        <row r="417">
          <cell r="A417" t="str">
            <v>2013012SANITARY SEWER LEVY-TREATMENT</v>
          </cell>
          <cell r="B417">
            <v>177790.6</v>
          </cell>
        </row>
        <row r="418">
          <cell r="A418" t="str">
            <v>2013012WATER LEVY - DISTRIBUTION</v>
          </cell>
          <cell r="B418">
            <v>116772.3</v>
          </cell>
        </row>
        <row r="419">
          <cell r="A419" t="str">
            <v>2013012WATER LEVY - TREATMENT</v>
          </cell>
          <cell r="B419">
            <v>40961.5</v>
          </cell>
        </row>
        <row r="420">
          <cell r="A420" t="str">
            <v>2013013SANITARY SEWER LEVY-COLLECTION</v>
          </cell>
          <cell r="B420">
            <v>89539.08</v>
          </cell>
        </row>
        <row r="421">
          <cell r="A421" t="str">
            <v>2013013SANITARY SEWER LEVY-TREATMENT</v>
          </cell>
          <cell r="B421">
            <v>147216.44</v>
          </cell>
        </row>
        <row r="422">
          <cell r="A422" t="str">
            <v>2013013WATER LEVY - DISTRIBUTION</v>
          </cell>
          <cell r="B422">
            <v>96691.290000000008</v>
          </cell>
        </row>
        <row r="423">
          <cell r="A423" t="str">
            <v>2013013WATER LEVY - TREATMENT</v>
          </cell>
          <cell r="B423">
            <v>33917.47</v>
          </cell>
        </row>
        <row r="424">
          <cell r="A424" t="str">
            <v>2013014SANITARY SEWER LEVY-COLLECTION</v>
          </cell>
          <cell r="B424">
            <v>102993.87</v>
          </cell>
        </row>
        <row r="425">
          <cell r="A425" t="str">
            <v>2013014SANITARY SEWER LEVY-TREATMENT</v>
          </cell>
          <cell r="B425">
            <v>169338.26</v>
          </cell>
        </row>
        <row r="426">
          <cell r="A426" t="str">
            <v>2013014WATER LEVY - DISTRIBUTION</v>
          </cell>
          <cell r="B426">
            <v>111220.83</v>
          </cell>
        </row>
        <row r="427">
          <cell r="A427" t="str">
            <v>2013014WATER LEVY - TREATMENT</v>
          </cell>
          <cell r="B427">
            <v>39014.15</v>
          </cell>
        </row>
        <row r="428">
          <cell r="A428" t="str">
            <v>2013017SANITARY SEWER LEVY-COLLECTION</v>
          </cell>
          <cell r="B428">
            <v>686088.08</v>
          </cell>
        </row>
        <row r="429">
          <cell r="A429" t="str">
            <v>2013017SANITARY SEWER LEVY-TREATMENT</v>
          </cell>
          <cell r="B429">
            <v>1128037.6399999999</v>
          </cell>
        </row>
        <row r="430">
          <cell r="A430" t="str">
            <v>2013017WATER LEVY - DISTRIBUTION</v>
          </cell>
          <cell r="B430">
            <v>740891.53</v>
          </cell>
        </row>
        <row r="431">
          <cell r="A431" t="str">
            <v>2013017WATER LEVY - TREATMENT</v>
          </cell>
          <cell r="B431">
            <v>259890.64</v>
          </cell>
        </row>
        <row r="432">
          <cell r="A432" t="str">
            <v>2013018SANITARY SEWER LEVY-COLLECTION</v>
          </cell>
          <cell r="B432">
            <v>85178.239999999991</v>
          </cell>
        </row>
        <row r="433">
          <cell r="A433" t="str">
            <v>2013018SANITARY SEWER LEVY-TREATMENT</v>
          </cell>
          <cell r="B433">
            <v>140046.53</v>
          </cell>
        </row>
        <row r="434">
          <cell r="A434" t="str">
            <v>2013018WATER LEVY - DISTRIBUTION</v>
          </cell>
          <cell r="B434">
            <v>91982.11</v>
          </cell>
        </row>
        <row r="435">
          <cell r="A435" t="str">
            <v>2013018WATER LEVY - TREATMENT</v>
          </cell>
          <cell r="B435">
            <v>32265.58</v>
          </cell>
        </row>
        <row r="436">
          <cell r="A436" t="str">
            <v>2013021SANITARY SEWER LEVY-COLLECTION</v>
          </cell>
          <cell r="B436">
            <v>175373.21</v>
          </cell>
        </row>
        <row r="437">
          <cell r="A437" t="str">
            <v>2013021SANITARY SEWER LEVY-TREATMENT</v>
          </cell>
          <cell r="B437">
            <v>288341.38</v>
          </cell>
        </row>
        <row r="438">
          <cell r="A438" t="str">
            <v>2013021WATER LEVY - DISTRIBUTION</v>
          </cell>
          <cell r="B438">
            <v>189381.7</v>
          </cell>
        </row>
        <row r="439">
          <cell r="A439" t="str">
            <v>2013021WATER LEVY - TREATMENT</v>
          </cell>
          <cell r="B439">
            <v>66431.489999999991</v>
          </cell>
        </row>
        <row r="440">
          <cell r="A440" t="str">
            <v>2013022SANITARY SEWER LEVY-COLLECTION</v>
          </cell>
          <cell r="B440">
            <v>50734.68</v>
          </cell>
        </row>
        <row r="441">
          <cell r="A441" t="str">
            <v>2013022SANITARY SEWER LEVY-TREATMENT</v>
          </cell>
          <cell r="B441">
            <v>83415.850000000006</v>
          </cell>
        </row>
        <row r="442">
          <cell r="A442" t="str">
            <v>2013022WATER LEVY - DISTRIBUTION</v>
          </cell>
          <cell r="B442">
            <v>54787.27</v>
          </cell>
        </row>
        <row r="443">
          <cell r="A443" t="str">
            <v>2013022WATER LEVY - TREATMENT</v>
          </cell>
          <cell r="B443">
            <v>19218.330000000002</v>
          </cell>
        </row>
        <row r="444">
          <cell r="A444" t="str">
            <v>2013023SANITARY SEWER LEVY-COLLECTION</v>
          </cell>
          <cell r="B444">
            <v>322631.40000000002</v>
          </cell>
        </row>
        <row r="445">
          <cell r="A445" t="str">
            <v>2013023SANITARY SEWER LEVY-TREATMENT</v>
          </cell>
          <cell r="B445">
            <v>530457.19999999995</v>
          </cell>
        </row>
        <row r="446">
          <cell r="A446" t="str">
            <v>2013023WATER LEVY - DISTRIBUTION</v>
          </cell>
          <cell r="B446">
            <v>348402.6</v>
          </cell>
        </row>
        <row r="447">
          <cell r="A447" t="str">
            <v>2013023WATER LEVY - TREATMENT</v>
          </cell>
          <cell r="B447">
            <v>122213</v>
          </cell>
        </row>
        <row r="448">
          <cell r="A448" t="str">
            <v>2013024SANITARY SEWER LEVY-COLLECTION</v>
          </cell>
          <cell r="B448">
            <v>266862.26</v>
          </cell>
        </row>
        <row r="449">
          <cell r="A449" t="str">
            <v>2013024SANITARY SEWER LEVY-TREATMENT</v>
          </cell>
          <cell r="B449">
            <v>438763.88</v>
          </cell>
        </row>
        <row r="450">
          <cell r="A450" t="str">
            <v>2013024WATER LEVY - DISTRIBUTION</v>
          </cell>
          <cell r="B450">
            <v>288178.71999999997</v>
          </cell>
        </row>
        <row r="451">
          <cell r="A451" t="str">
            <v>2013024WATER LEVY - TREATMENT</v>
          </cell>
          <cell r="B451">
            <v>101087.61</v>
          </cell>
        </row>
        <row r="452">
          <cell r="A452" t="str">
            <v>2013025SANITARY SEWER LEVY-COLLECTION</v>
          </cell>
          <cell r="B452">
            <v>48288.35</v>
          </cell>
        </row>
        <row r="453">
          <cell r="A453" t="str">
            <v>2013025SANITARY SEWER LEVY-TREATMENT</v>
          </cell>
          <cell r="B453">
            <v>79393.7</v>
          </cell>
        </row>
        <row r="454">
          <cell r="A454" t="str">
            <v>2013025WATER LEVY - DISTRIBUTION</v>
          </cell>
          <cell r="B454">
            <v>52145.53</v>
          </cell>
        </row>
        <row r="455">
          <cell r="A455" t="str">
            <v>2013025WATER LEVY - TREATMENT</v>
          </cell>
          <cell r="B455">
            <v>18291.66</v>
          </cell>
        </row>
        <row r="456">
          <cell r="A456" t="str">
            <v>2013026SANITARY SEWER LEVY-COLLECTION</v>
          </cell>
          <cell r="B456">
            <v>115314.14</v>
          </cell>
        </row>
        <row r="457">
          <cell r="A457" t="str">
            <v>2013026SANITARY SEWER LEVY-TREATMENT</v>
          </cell>
          <cell r="B457">
            <v>189594.73</v>
          </cell>
        </row>
        <row r="458">
          <cell r="A458" t="str">
            <v>2013026WATER LEVY - DISTRIBUTION</v>
          </cell>
          <cell r="B458">
            <v>124525.21</v>
          </cell>
        </row>
        <row r="459">
          <cell r="A459" t="str">
            <v>2013026WATER LEVY - TREATMENT</v>
          </cell>
          <cell r="B459">
            <v>43681.08</v>
          </cell>
        </row>
        <row r="460">
          <cell r="A460" t="str">
            <v>2013027SANITARY SEWER LEVY-COLLECTION</v>
          </cell>
          <cell r="B460">
            <v>113700.98000000001</v>
          </cell>
        </row>
        <row r="461">
          <cell r="A461" t="str">
            <v>2013027SANITARY SEWER LEVY-TREATMENT</v>
          </cell>
          <cell r="B461">
            <v>186942.44</v>
          </cell>
        </row>
        <row r="462">
          <cell r="A462" t="str">
            <v>2013027WATER LEVY - DISTRIBUTION</v>
          </cell>
          <cell r="B462">
            <v>122783.2</v>
          </cell>
        </row>
        <row r="463">
          <cell r="A463" t="str">
            <v>2013027WATER LEVY - TREATMENT</v>
          </cell>
          <cell r="B463">
            <v>43070.01</v>
          </cell>
        </row>
        <row r="464">
          <cell r="A464" t="str">
            <v>2013028SANITARY SEWER LEVY-COLLECTION</v>
          </cell>
          <cell r="B464">
            <v>68284.41</v>
          </cell>
        </row>
        <row r="465">
          <cell r="A465" t="str">
            <v>2013028SANITARY SEWER LEVY-TREATMENT</v>
          </cell>
          <cell r="B465">
            <v>112270.39</v>
          </cell>
        </row>
        <row r="466">
          <cell r="A466" t="str">
            <v>2013028WATER LEVY - DISTRIBUTION</v>
          </cell>
          <cell r="B466">
            <v>73738.84</v>
          </cell>
        </row>
        <row r="467">
          <cell r="A467" t="str">
            <v>2013028WATER LEVY - TREATMENT</v>
          </cell>
          <cell r="B467">
            <v>25866.18</v>
          </cell>
        </row>
        <row r="468">
          <cell r="A468" t="str">
            <v>2013029SANITARY SEWER LEVY-COLLECTION</v>
          </cell>
          <cell r="B468">
            <v>147559.54999999999</v>
          </cell>
        </row>
        <row r="469">
          <cell r="A469" t="str">
            <v>2013029SANITARY SEWER LEVY-TREATMENT</v>
          </cell>
          <cell r="B469">
            <v>242611.3</v>
          </cell>
        </row>
        <row r="470">
          <cell r="A470" t="str">
            <v>2013029WATER LEVY - DISTRIBUTION</v>
          </cell>
          <cell r="B470">
            <v>159346.32999999999</v>
          </cell>
        </row>
        <row r="471">
          <cell r="A471" t="str">
            <v>2013029WATER LEVY - TREATMENT</v>
          </cell>
          <cell r="B471">
            <v>55895.66</v>
          </cell>
        </row>
        <row r="472">
          <cell r="A472" t="str">
            <v>2013030SANITARY SEWER LEVY-COLLECTION</v>
          </cell>
          <cell r="B472">
            <v>204463.22</v>
          </cell>
        </row>
        <row r="473">
          <cell r="A473" t="str">
            <v>2013030SANITARY SEWER LEVY-TREATMENT</v>
          </cell>
          <cell r="B473">
            <v>336169.96</v>
          </cell>
        </row>
        <row r="474">
          <cell r="A474" t="str">
            <v>2013030WATER LEVY - DISTRIBUTION</v>
          </cell>
          <cell r="B474">
            <v>220795.36</v>
          </cell>
        </row>
        <row r="475">
          <cell r="A475" t="str">
            <v>2013030WATER LEVY - TREATMENT</v>
          </cell>
          <cell r="B475">
            <v>77450.81</v>
          </cell>
        </row>
        <row r="476">
          <cell r="A476" t="str">
            <v>2013031SANITARY SEWER LEVY-COLLECTION</v>
          </cell>
          <cell r="B476">
            <v>69472.11</v>
          </cell>
        </row>
        <row r="477">
          <cell r="A477" t="str">
            <v>2013031SANITARY SEWER LEVY-TREATMENT</v>
          </cell>
          <cell r="B477">
            <v>114223.18</v>
          </cell>
        </row>
        <row r="478">
          <cell r="A478" t="str">
            <v>2013031WATER LEVY - DISTRIBUTION</v>
          </cell>
          <cell r="B478">
            <v>75021.42</v>
          </cell>
        </row>
        <row r="479">
          <cell r="A479" t="str">
            <v>2013031WATER LEVY - TREATMENT</v>
          </cell>
          <cell r="B479">
            <v>26316.080000000002</v>
          </cell>
        </row>
        <row r="480">
          <cell r="A480" t="str">
            <v>2013032SANITARY SEWER LEVY-COLLECTION</v>
          </cell>
          <cell r="B480">
            <v>82643.28</v>
          </cell>
        </row>
        <row r="481">
          <cell r="A481" t="str">
            <v>2013032SANITARY SEWER LEVY-TREATMENT</v>
          </cell>
          <cell r="B481">
            <v>135878.65</v>
          </cell>
        </row>
        <row r="482">
          <cell r="A482" t="str">
            <v>2013032WATER LEVY - DISTRIBUTION</v>
          </cell>
          <cell r="B482">
            <v>89244.67</v>
          </cell>
        </row>
        <row r="483">
          <cell r="A483" t="str">
            <v>2013032WATER LEVY - TREATMENT</v>
          </cell>
          <cell r="B483">
            <v>31305.33</v>
          </cell>
        </row>
        <row r="484">
          <cell r="A484" t="str">
            <v>2013033SANITARY SEWER LEVY-COLLECTION</v>
          </cell>
          <cell r="B484">
            <v>115775.03999999999</v>
          </cell>
        </row>
        <row r="485">
          <cell r="A485" t="str">
            <v>2013033SANITARY SEWER LEVY-TREATMENT</v>
          </cell>
          <cell r="B485">
            <v>190352.52</v>
          </cell>
        </row>
        <row r="486">
          <cell r="A486" t="str">
            <v>2013033WATER LEVY - DISTRIBUTION</v>
          </cell>
          <cell r="B486">
            <v>125022.93</v>
          </cell>
        </row>
        <row r="487">
          <cell r="A487" t="str">
            <v>2013033WATER LEVY - TREATMENT</v>
          </cell>
          <cell r="B487">
            <v>43855.67</v>
          </cell>
        </row>
        <row r="488">
          <cell r="A488" t="str">
            <v>2013034SANITARY SEWER LEVY-COLLECTION</v>
          </cell>
          <cell r="B488">
            <v>38751.22</v>
          </cell>
        </row>
        <row r="489">
          <cell r="A489" t="str">
            <v>2013034SANITARY SEWER LEVY-TREATMENT</v>
          </cell>
          <cell r="B489">
            <v>63713.16</v>
          </cell>
        </row>
        <row r="490">
          <cell r="A490" t="str">
            <v>2013034WATER LEVY - DISTRIBUTION</v>
          </cell>
          <cell r="B490">
            <v>41846.6</v>
          </cell>
        </row>
        <row r="491">
          <cell r="A491" t="str">
            <v>2013034WATER LEVY - TREATMENT</v>
          </cell>
          <cell r="B491">
            <v>14678.99</v>
          </cell>
        </row>
        <row r="492">
          <cell r="A492" t="str">
            <v>2013035SANITARY SEWER LEVY-COLLECTION</v>
          </cell>
          <cell r="B492">
            <v>151459.49</v>
          </cell>
        </row>
        <row r="493">
          <cell r="A493" t="str">
            <v>2013035SANITARY SEWER LEVY-TREATMENT</v>
          </cell>
          <cell r="B493">
            <v>249023.42</v>
          </cell>
        </row>
        <row r="494">
          <cell r="A494" t="str">
            <v>2013035WATER LEVY - DISTRIBUTION</v>
          </cell>
          <cell r="B494">
            <v>163557.79</v>
          </cell>
        </row>
        <row r="495">
          <cell r="A495" t="str">
            <v>2013035WATER LEVY - TREATMENT</v>
          </cell>
          <cell r="B495">
            <v>57372.959999999999</v>
          </cell>
        </row>
        <row r="496">
          <cell r="A496" t="str">
            <v>2013036SANITARY SEWER LEVY-COLLECTION</v>
          </cell>
          <cell r="B496">
            <v>64331.28</v>
          </cell>
        </row>
        <row r="497">
          <cell r="A497" t="str">
            <v>2013036SANITARY SEWER LEVY-TREATMENT</v>
          </cell>
          <cell r="B497">
            <v>105770.84</v>
          </cell>
        </row>
        <row r="498">
          <cell r="A498" t="str">
            <v>2013036WATER LEVY - DISTRIBUTION</v>
          </cell>
          <cell r="B498">
            <v>69469.95</v>
          </cell>
        </row>
        <row r="499">
          <cell r="A499" t="str">
            <v>2013036WATER LEVY - TREATMENT</v>
          </cell>
          <cell r="B499">
            <v>24368.73</v>
          </cell>
        </row>
        <row r="500">
          <cell r="A500" t="str">
            <v>2013204SANITARY SEWER LEVY-COLLECTION</v>
          </cell>
          <cell r="B500">
            <v>1099.07</v>
          </cell>
        </row>
        <row r="501">
          <cell r="A501" t="str">
            <v>2013204SANITARY SEWER LEVY-TREATMENT</v>
          </cell>
          <cell r="B501">
            <v>1807.05</v>
          </cell>
        </row>
        <row r="502">
          <cell r="A502" t="str">
            <v>2013204WATER LEVY - DISTRIBUTION</v>
          </cell>
          <cell r="B502">
            <v>1186.8699999999999</v>
          </cell>
        </row>
        <row r="503">
          <cell r="A503" t="str">
            <v>2013204WATER LEVY - TREATMENT</v>
          </cell>
          <cell r="B503">
            <v>416.33</v>
          </cell>
        </row>
        <row r="504">
          <cell r="A504" t="str">
            <v>2013205SANITARY SEWER LEVY-COLLECTION</v>
          </cell>
          <cell r="B504">
            <v>69968.47</v>
          </cell>
        </row>
        <row r="505">
          <cell r="A505" t="str">
            <v>2013205SANITARY SEWER LEVY-TREATMENT</v>
          </cell>
          <cell r="B505">
            <v>115039.26</v>
          </cell>
        </row>
        <row r="506">
          <cell r="A506" t="str">
            <v>2013205WATER LEVY - DISTRIBUTION</v>
          </cell>
          <cell r="B506">
            <v>75557.42</v>
          </cell>
        </row>
        <row r="507">
          <cell r="A507" t="str">
            <v>2013205WATER LEVY - TREATMENT</v>
          </cell>
          <cell r="B507">
            <v>26504.11</v>
          </cell>
        </row>
        <row r="508">
          <cell r="A508" t="str">
            <v>2014001SANITARY SEWER LEVY-COLLECTION</v>
          </cell>
          <cell r="B508">
            <v>10485</v>
          </cell>
        </row>
        <row r="509">
          <cell r="A509" t="str">
            <v>2014001SANITARY SEWER LEVY-TREATMENT</v>
          </cell>
          <cell r="B509">
            <v>17238</v>
          </cell>
        </row>
        <row r="510">
          <cell r="A510" t="str">
            <v>2014001WATER LEVY - DISTRIBUTION</v>
          </cell>
          <cell r="B510">
            <v>11322</v>
          </cell>
        </row>
        <row r="511">
          <cell r="A511" t="str">
            <v>2014001WATER LEVY - TREATMENT</v>
          </cell>
          <cell r="B511">
            <v>3971</v>
          </cell>
        </row>
        <row r="512">
          <cell r="A512" t="str">
            <v>2014003SANITARY SEWER LEVY-COLLECTION</v>
          </cell>
          <cell r="B512">
            <v>22218</v>
          </cell>
        </row>
        <row r="513">
          <cell r="A513" t="str">
            <v>2014003SANITARY SEWER LEVY-TREATMENT</v>
          </cell>
          <cell r="B513">
            <v>36530</v>
          </cell>
        </row>
        <row r="514">
          <cell r="A514" t="str">
            <v>2014003WATER LEVY - DISTRIBUTION</v>
          </cell>
          <cell r="B514">
            <v>23992</v>
          </cell>
        </row>
        <row r="515">
          <cell r="A515" t="str">
            <v>2014003WATER LEVY - TREATMENT</v>
          </cell>
          <cell r="B515">
            <v>8415</v>
          </cell>
        </row>
        <row r="516">
          <cell r="A516" t="str">
            <v>2014007SANITARY SEWER LEVY-COLLECTION</v>
          </cell>
          <cell r="B516">
            <v>3069</v>
          </cell>
        </row>
        <row r="517">
          <cell r="A517" t="str">
            <v>2014007SANITARY SEWER LEVY-TREATMENT</v>
          </cell>
          <cell r="B517">
            <v>5045</v>
          </cell>
        </row>
        <row r="518">
          <cell r="A518" t="str">
            <v>2014007WATER LEVY - DISTRIBUTION</v>
          </cell>
          <cell r="B518">
            <v>3313</v>
          </cell>
        </row>
        <row r="519">
          <cell r="A519" t="str">
            <v>2014007WATER LEVY - TREATMENT</v>
          </cell>
          <cell r="B519">
            <v>1162</v>
          </cell>
        </row>
        <row r="520">
          <cell r="A520" t="str">
            <v>2014008SANITARY SEWER LEVY-COLLECTION</v>
          </cell>
          <cell r="B520">
            <v>15063</v>
          </cell>
        </row>
        <row r="521">
          <cell r="A521" t="str">
            <v>2014008SANITARY SEWER LEVY-TREATMENT</v>
          </cell>
          <cell r="B521">
            <v>24765</v>
          </cell>
        </row>
        <row r="522">
          <cell r="A522" t="str">
            <v>2014008WATER LEVY - DISTRIBUTION</v>
          </cell>
          <cell r="B522">
            <v>16266</v>
          </cell>
        </row>
        <row r="523">
          <cell r="A523" t="str">
            <v>2014008WATER LEVY - TREATMENT</v>
          </cell>
          <cell r="B523">
            <v>5706</v>
          </cell>
        </row>
        <row r="524">
          <cell r="A524" t="str">
            <v>2014011SANITARY SEWER LEVY-COLLECTION</v>
          </cell>
          <cell r="B524">
            <v>3679</v>
          </cell>
        </row>
        <row r="525">
          <cell r="A525" t="str">
            <v>2014011SANITARY SEWER LEVY-TREATMENT</v>
          </cell>
          <cell r="B525">
            <v>6049</v>
          </cell>
        </row>
        <row r="526">
          <cell r="A526" t="str">
            <v>2014011WATER LEVY - DISTRIBUTION</v>
          </cell>
          <cell r="B526">
            <v>3973</v>
          </cell>
        </row>
        <row r="527">
          <cell r="A527" t="str">
            <v>2014011WATER LEVY - TREATMENT</v>
          </cell>
          <cell r="B527">
            <v>1394</v>
          </cell>
        </row>
        <row r="528">
          <cell r="A528" t="str">
            <v>2014015SANITARY SEWER LEVY-COLLECTION</v>
          </cell>
          <cell r="B528">
            <v>3650</v>
          </cell>
        </row>
        <row r="529">
          <cell r="A529" t="str">
            <v>2014015SANITARY SEWER LEVY-TREATMENT</v>
          </cell>
          <cell r="B529">
            <v>6001</v>
          </cell>
        </row>
        <row r="530">
          <cell r="A530" t="str">
            <v>2014015WATER LEVY - DISTRIBUTION</v>
          </cell>
          <cell r="B530">
            <v>3941</v>
          </cell>
        </row>
        <row r="531">
          <cell r="A531" t="str">
            <v>2014015WATER LEVY - TREATMENT</v>
          </cell>
          <cell r="B531">
            <v>1382</v>
          </cell>
        </row>
        <row r="532">
          <cell r="A532" t="str">
            <v>2014020SANITARY SEWER LEVY-COLLECTION</v>
          </cell>
          <cell r="B532">
            <v>13748</v>
          </cell>
        </row>
        <row r="533">
          <cell r="A533" t="str">
            <v>2014020SANITARY SEWER LEVY-TREATMENT</v>
          </cell>
          <cell r="B533">
            <v>22602</v>
          </cell>
        </row>
        <row r="534">
          <cell r="A534" t="str">
            <v>2014020WATER LEVY - DISTRIBUTION</v>
          </cell>
          <cell r="B534">
            <v>14845</v>
          </cell>
        </row>
        <row r="535">
          <cell r="A535" t="str">
            <v>2014020WATER LEVY - TREATMENT</v>
          </cell>
          <cell r="B535">
            <v>5207</v>
          </cell>
        </row>
        <row r="536">
          <cell r="A536" t="str">
            <v>2014028SANITARY SEWER LEVY-COLLECTION</v>
          </cell>
          <cell r="B536">
            <v>66269.83</v>
          </cell>
        </row>
        <row r="537">
          <cell r="A537" t="str">
            <v>2014028SANITARY SEWER LEVY-TREATMENT</v>
          </cell>
          <cell r="B537">
            <v>108953.58</v>
          </cell>
        </row>
        <row r="538">
          <cell r="A538" t="str">
            <v>2014028WATER LEVY - DISTRIBUTION</v>
          </cell>
          <cell r="B538">
            <v>71560.23</v>
          </cell>
        </row>
        <row r="539">
          <cell r="A539" t="str">
            <v>2014028WATER LEVY - TREATMENT</v>
          </cell>
          <cell r="B539">
            <v>25101.82</v>
          </cell>
        </row>
        <row r="540">
          <cell r="A540" t="str">
            <v>2014201SANITARY SEWER LEVY-COLLECTION</v>
          </cell>
          <cell r="B540">
            <v>15954.3</v>
          </cell>
        </row>
        <row r="541">
          <cell r="A541" t="str">
            <v>2014201SANITARY SEWER LEVY-TREATMENT</v>
          </cell>
          <cell r="B541">
            <v>26231.4</v>
          </cell>
        </row>
        <row r="542">
          <cell r="A542" t="str">
            <v>2014201WATER LEVY - DISTRIBUTION</v>
          </cell>
          <cell r="B542">
            <v>17228.7</v>
          </cell>
        </row>
        <row r="543">
          <cell r="A543" t="str">
            <v>2014201WATER LEVY - TREATMENT</v>
          </cell>
          <cell r="B543">
            <v>6043.5</v>
          </cell>
        </row>
        <row r="544">
          <cell r="A544" t="str">
            <v>2014202SANITARY SEWER LEVY-COLLECTION</v>
          </cell>
          <cell r="B544">
            <v>39992.11</v>
          </cell>
        </row>
        <row r="545">
          <cell r="A545" t="str">
            <v>2014202SANITARY SEWER LEVY-TREATMENT</v>
          </cell>
          <cell r="B545">
            <v>65753.38</v>
          </cell>
        </row>
        <row r="546">
          <cell r="A546" t="str">
            <v>2014202WATER LEVY - DISTRIBUTION</v>
          </cell>
          <cell r="B546">
            <v>43186.61</v>
          </cell>
        </row>
        <row r="547">
          <cell r="A547" t="str">
            <v>2014202WATER LEVY - TREATMENT</v>
          </cell>
          <cell r="B547">
            <v>15149.04</v>
          </cell>
        </row>
        <row r="548">
          <cell r="A548" t="str">
            <v>2014203SANITARY SEWER LEVY-COLLECTION</v>
          </cell>
          <cell r="B548">
            <v>17940.95</v>
          </cell>
        </row>
        <row r="549">
          <cell r="A549" t="str">
            <v>2014203SANITARY SEWER LEVY-TREATMENT</v>
          </cell>
          <cell r="B549">
            <v>29496.54</v>
          </cell>
        </row>
        <row r="550">
          <cell r="A550" t="str">
            <v>2014203WATER LEVY - DISTRIBUTION</v>
          </cell>
          <cell r="B550">
            <v>19373.2</v>
          </cell>
        </row>
        <row r="551">
          <cell r="A551" t="str">
            <v>2014203WATER LEVY - TREATMENT</v>
          </cell>
          <cell r="B551">
            <v>6795.71</v>
          </cell>
        </row>
        <row r="552">
          <cell r="A552" t="str">
            <v>2014204SANITARY SEWER LEVY-COLLECTION</v>
          </cell>
          <cell r="B552">
            <v>34062.58</v>
          </cell>
        </row>
        <row r="553">
          <cell r="A553" t="str">
            <v>2014204SANITARY SEWER LEVY-TREATMENT</v>
          </cell>
          <cell r="B553">
            <v>56001.97</v>
          </cell>
        </row>
        <row r="554">
          <cell r="A554" t="str">
            <v>2014204WATER LEVY - DISTRIBUTION</v>
          </cell>
          <cell r="B554">
            <v>36781.839999999997</v>
          </cell>
        </row>
        <row r="555">
          <cell r="A555" t="str">
            <v>2014204WATER LEVY - TREATMENT</v>
          </cell>
          <cell r="B555">
            <v>12902.29</v>
          </cell>
        </row>
        <row r="556">
          <cell r="A556" t="str">
            <v>2014205SANITARY SEWER LEVY-COLLECTION</v>
          </cell>
          <cell r="B556">
            <v>35755.800000000003</v>
          </cell>
        </row>
        <row r="557">
          <cell r="A557" t="str">
            <v>2014205SANITARY SEWER LEVY-TREATMENT</v>
          </cell>
          <cell r="B557">
            <v>58785.78</v>
          </cell>
        </row>
        <row r="558">
          <cell r="A558" t="str">
            <v>2014205WATER LEVY - DISTRIBUTION</v>
          </cell>
          <cell r="B558">
            <v>38610.230000000003</v>
          </cell>
        </row>
        <row r="559">
          <cell r="A559" t="str">
            <v>2014205WATER LEVY - TREATMENT</v>
          </cell>
          <cell r="B559">
            <v>13543.66</v>
          </cell>
        </row>
        <row r="560">
          <cell r="A560" t="str">
            <v>2014206SANITARY SEWER LEVY-COLLECTION</v>
          </cell>
          <cell r="B560">
            <v>19508.080000000002</v>
          </cell>
        </row>
        <row r="561">
          <cell r="A561" t="str">
            <v>2014206SANITARY SEWER LEVY-TREATMENT</v>
          </cell>
          <cell r="B561">
            <v>32073.05</v>
          </cell>
        </row>
        <row r="562">
          <cell r="A562" t="str">
            <v>2014206WATER LEVY - DISTRIBUTION</v>
          </cell>
          <cell r="B562">
            <v>21065.43</v>
          </cell>
        </row>
        <row r="563">
          <cell r="A563" t="str">
            <v>2014206WATER LEVY - TREATMENT</v>
          </cell>
          <cell r="B563">
            <v>7389.31</v>
          </cell>
        </row>
        <row r="564">
          <cell r="A564" t="str">
            <v>2014207SANITARY SEWER LEVY-COLLECTION</v>
          </cell>
          <cell r="B564">
            <v>315353.59000000003</v>
          </cell>
        </row>
        <row r="565">
          <cell r="A565" t="str">
            <v>2014207SANITARY SEWER LEVY-TREATMENT</v>
          </cell>
          <cell r="B565">
            <v>518469.81</v>
          </cell>
        </row>
        <row r="566">
          <cell r="A566" t="str">
            <v>2014207WATER LEVY - DISTRIBUTION</v>
          </cell>
          <cell r="B566">
            <v>340528.66</v>
          </cell>
        </row>
        <row r="567">
          <cell r="A567" t="str">
            <v>2014207WATER LEVY - TREATMENT</v>
          </cell>
          <cell r="B567">
            <v>119450.26</v>
          </cell>
        </row>
        <row r="568">
          <cell r="A568" t="str">
            <v>2014208SANITARY SEWER LEVY-COLLECTION</v>
          </cell>
          <cell r="B568">
            <v>266538.36</v>
          </cell>
        </row>
        <row r="569">
          <cell r="A569" t="str">
            <v>2014208SANITARY SEWER LEVY-TREATMENT</v>
          </cell>
          <cell r="B569">
            <v>438213.16</v>
          </cell>
        </row>
        <row r="570">
          <cell r="A570" t="str">
            <v>2014208WATER LEVY - DISTRIBUTION</v>
          </cell>
          <cell r="B570">
            <v>287816.45</v>
          </cell>
        </row>
        <row r="571">
          <cell r="A571" t="str">
            <v>2014208WATER LEVY - TREATMENT</v>
          </cell>
          <cell r="B571">
            <v>100959.93</v>
          </cell>
        </row>
        <row r="572">
          <cell r="A572" t="str">
            <v>2014209SANITARY SEWER LEVY-COLLECTION</v>
          </cell>
          <cell r="B572">
            <v>4629.34</v>
          </cell>
        </row>
        <row r="573">
          <cell r="A573" t="str">
            <v>2014209SANITARY SEWER LEVY-TREATMENT</v>
          </cell>
          <cell r="B573">
            <v>7611.06</v>
          </cell>
        </row>
        <row r="574">
          <cell r="A574" t="str">
            <v>2014209WATER LEVY - DISTRIBUTION</v>
          </cell>
          <cell r="B574">
            <v>4998.91</v>
          </cell>
        </row>
        <row r="575">
          <cell r="A575" t="str">
            <v>2014209WATER LEVY - TREATMENT</v>
          </cell>
          <cell r="B575">
            <v>1753.51</v>
          </cell>
        </row>
        <row r="576">
          <cell r="A576" t="str">
            <v>2014210SANITARY SEWER LEVY-COLLECTION</v>
          </cell>
          <cell r="B576">
            <v>44239.93</v>
          </cell>
        </row>
        <row r="577">
          <cell r="A577" t="str">
            <v>2014210SANITARY SEWER LEVY-TREATMENT</v>
          </cell>
          <cell r="B577">
            <v>72734.44</v>
          </cell>
        </row>
        <row r="578">
          <cell r="A578" t="str">
            <v>2014210WATER LEVY - DISTRIBUTION</v>
          </cell>
          <cell r="B578">
            <v>47771.66</v>
          </cell>
        </row>
        <row r="579">
          <cell r="A579" t="str">
            <v>2014210WATER LEVY - TREATMENT</v>
          </cell>
          <cell r="B579">
            <v>16757.29</v>
          </cell>
        </row>
        <row r="580">
          <cell r="A580" t="str">
            <v>2014211SANITARY SEWER LEVY-COLLECTION</v>
          </cell>
          <cell r="B580">
            <v>13833.98</v>
          </cell>
        </row>
        <row r="581">
          <cell r="A581" t="str">
            <v>2014211SANITARY SEWER LEVY-TREATMENT</v>
          </cell>
          <cell r="B581">
            <v>22744.32</v>
          </cell>
        </row>
        <row r="582">
          <cell r="A582" t="str">
            <v>2014211WATER LEVY - DISTRIBUTION</v>
          </cell>
          <cell r="B582">
            <v>14938.37</v>
          </cell>
        </row>
        <row r="583">
          <cell r="A583" t="str">
            <v>2014211WATER LEVY - TREATMENT</v>
          </cell>
          <cell r="B583">
            <v>5240.0600000000004</v>
          </cell>
        </row>
      </sheetData>
      <sheetData sheetId="11">
        <row r="2">
          <cell r="F2" t="str">
            <v>2007032NEW BRIGHTON</v>
          </cell>
          <cell r="G2">
            <v>238915.62</v>
          </cell>
        </row>
        <row r="3">
          <cell r="F3" t="str">
            <v>2008011BOW RIVER WATERSHED</v>
          </cell>
          <cell r="G3">
            <v>12432.9</v>
          </cell>
        </row>
        <row r="4">
          <cell r="F4" t="str">
            <v>2008011SHEPARD WATERSHED</v>
          </cell>
          <cell r="G4">
            <v>55208</v>
          </cell>
        </row>
        <row r="5">
          <cell r="F5" t="str">
            <v>2008025ELBOW RIVER WATERSHED</v>
          </cell>
          <cell r="G5">
            <v>10</v>
          </cell>
        </row>
        <row r="6">
          <cell r="F6" t="str">
            <v>2009018NOSE CREEK WATERSHED</v>
          </cell>
          <cell r="G6">
            <v>123256.8</v>
          </cell>
        </row>
        <row r="7">
          <cell r="F7" t="str">
            <v>2009026BOW RIVER WATERSHED</v>
          </cell>
          <cell r="G7">
            <v>-1752.5999999999985</v>
          </cell>
        </row>
        <row r="8">
          <cell r="F8" t="str">
            <v>2010001NOSE CREEK WATERSHED</v>
          </cell>
          <cell r="G8">
            <v>-19601.919999999998</v>
          </cell>
        </row>
        <row r="9">
          <cell r="F9" t="str">
            <v>2010029BOW RIVER WATERSHED</v>
          </cell>
          <cell r="G9">
            <v>25666.84</v>
          </cell>
        </row>
        <row r="10">
          <cell r="F10" t="str">
            <v>2010033BOW RIVER WATERSHED</v>
          </cell>
          <cell r="G10">
            <v>-12589.91</v>
          </cell>
        </row>
        <row r="11">
          <cell r="F11" t="str">
            <v>2010046NOSE CREEK WATERSHED</v>
          </cell>
          <cell r="G11">
            <v>330605.08</v>
          </cell>
        </row>
        <row r="12">
          <cell r="F12" t="str">
            <v>2010051SHEPARD WATERSHED</v>
          </cell>
          <cell r="G12">
            <v>650946.37</v>
          </cell>
        </row>
        <row r="13">
          <cell r="F13" t="str">
            <v>2010052SHEPARD WATERSHED</v>
          </cell>
          <cell r="G13">
            <v>289184.09999999998</v>
          </cell>
        </row>
        <row r="14">
          <cell r="F14" t="str">
            <v>2010070NOSE CREEK WATERSHED</v>
          </cell>
          <cell r="G14">
            <v>-2321.2799999999988</v>
          </cell>
        </row>
        <row r="15">
          <cell r="F15" t="str">
            <v>2010072NOSE CREEK WATERSHED</v>
          </cell>
          <cell r="G15">
            <v>-19279.520000000019</v>
          </cell>
        </row>
        <row r="16">
          <cell r="F16" t="str">
            <v>2010095PINE CREEK WATERSHED</v>
          </cell>
          <cell r="G16">
            <v>37869.269999999997</v>
          </cell>
        </row>
        <row r="17">
          <cell r="F17" t="str">
            <v>2010098NOSE CREEK WATERSHED</v>
          </cell>
          <cell r="G17">
            <v>-11687</v>
          </cell>
        </row>
        <row r="18">
          <cell r="F18" t="str">
            <v>2010099SHEPARD WATERSHED</v>
          </cell>
          <cell r="G18">
            <v>1274936.3700000001</v>
          </cell>
        </row>
        <row r="19">
          <cell r="F19" t="str">
            <v>2010101NOSE CREEK WATERSHED</v>
          </cell>
          <cell r="G19">
            <v>439689.12</v>
          </cell>
        </row>
        <row r="20">
          <cell r="F20" t="str">
            <v>2010102NOSE CREEK WATERSHED</v>
          </cell>
          <cell r="G20">
            <v>365037.4</v>
          </cell>
        </row>
        <row r="21">
          <cell r="F21" t="str">
            <v>2010108NOSE CREEK WATERSHED</v>
          </cell>
          <cell r="G21">
            <v>356493.8</v>
          </cell>
        </row>
        <row r="22">
          <cell r="F22" t="str">
            <v>2010215FISH CREEK WATERSHED</v>
          </cell>
          <cell r="G22">
            <v>356.38</v>
          </cell>
        </row>
        <row r="23">
          <cell r="F23" t="str">
            <v>2011001NOSE CREEK WATERSHED</v>
          </cell>
          <cell r="G23">
            <v>106543.97</v>
          </cell>
        </row>
        <row r="24">
          <cell r="F24" t="str">
            <v>2011001SANITARY SEWER LEVY-COLLECTION</v>
          </cell>
          <cell r="G24">
            <v>69846.880000000005</v>
          </cell>
        </row>
        <row r="25">
          <cell r="F25" t="str">
            <v>2011001SANITARY SEWER LEVY-TREATMENT</v>
          </cell>
          <cell r="G25">
            <v>114829.33</v>
          </cell>
        </row>
        <row r="26">
          <cell r="F26" t="str">
            <v>2011001WATER LEVY - DISTRIBUTION</v>
          </cell>
          <cell r="G26">
            <v>75425.97</v>
          </cell>
        </row>
        <row r="27">
          <cell r="F27" t="str">
            <v>2011001WATER LEVY - TREATMENT</v>
          </cell>
          <cell r="G27">
            <v>26454.880000000001</v>
          </cell>
        </row>
        <row r="28">
          <cell r="F28" t="str">
            <v>2011002NOSE CREEK WATERSHED</v>
          </cell>
          <cell r="G28">
            <v>273940.95</v>
          </cell>
        </row>
        <row r="29">
          <cell r="F29" t="str">
            <v>2011002SANITARY SEWER LEVY-COLLECTION</v>
          </cell>
          <cell r="G29">
            <v>179587.08</v>
          </cell>
        </row>
        <row r="30">
          <cell r="F30" t="str">
            <v>2011002SANITARY SEWER LEVY-TREATMENT</v>
          </cell>
          <cell r="G30">
            <v>295243.90000000002</v>
          </cell>
        </row>
        <row r="31">
          <cell r="F31" t="str">
            <v>2011002WATER LEVY - DISTRIBUTION</v>
          </cell>
          <cell r="G31">
            <v>193931.78</v>
          </cell>
        </row>
        <row r="32">
          <cell r="F32" t="str">
            <v>2011002WATER LEVY - TREATMENT</v>
          </cell>
          <cell r="G32">
            <v>68019.570000000007</v>
          </cell>
        </row>
        <row r="33">
          <cell r="F33" t="str">
            <v>2011003NOSE CREEK WATERSHED</v>
          </cell>
          <cell r="G33">
            <v>188815.82</v>
          </cell>
        </row>
        <row r="34">
          <cell r="F34" t="str">
            <v>2011003SANITARY SEWER LEVY-COLLECTION</v>
          </cell>
          <cell r="G34">
            <v>123781.72</v>
          </cell>
        </row>
        <row r="35">
          <cell r="F35" t="str">
            <v>2011003SANITARY SEWER LEVY-TREATMENT</v>
          </cell>
          <cell r="G35">
            <v>203499.03</v>
          </cell>
        </row>
        <row r="36">
          <cell r="F36" t="str">
            <v>2011003WATER LEVY - DISTRIBUTION</v>
          </cell>
          <cell r="G36">
            <v>133668.91</v>
          </cell>
        </row>
        <row r="37">
          <cell r="F37" t="str">
            <v>2011003WATER LEVY - TREATMENT</v>
          </cell>
          <cell r="G37">
            <v>46882.99</v>
          </cell>
        </row>
        <row r="38">
          <cell r="F38" t="str">
            <v>2011005ELBOW RIVER WATERSHED</v>
          </cell>
          <cell r="G38">
            <v>1121.96</v>
          </cell>
        </row>
        <row r="39">
          <cell r="F39" t="str">
            <v>2011005SANITARY SEWER LEVY-COLLECTION</v>
          </cell>
          <cell r="G39">
            <v>35783.21</v>
          </cell>
        </row>
        <row r="40">
          <cell r="F40" t="str">
            <v>2011005SANITARY SEWER LEVY-TREATMENT</v>
          </cell>
          <cell r="G40">
            <v>58828.14</v>
          </cell>
        </row>
        <row r="41">
          <cell r="F41" t="str">
            <v>2011005WATER LEVY - DISTRIBUTION</v>
          </cell>
          <cell r="G41">
            <v>38641.430000000008</v>
          </cell>
        </row>
        <row r="42">
          <cell r="F42" t="str">
            <v>2011005WATER LEVY - TREATMENT</v>
          </cell>
          <cell r="G42">
            <v>13553.08</v>
          </cell>
        </row>
        <row r="43">
          <cell r="F43" t="str">
            <v>2011006NOSE CREEK WATERSHED</v>
          </cell>
          <cell r="G43">
            <v>82105.52</v>
          </cell>
        </row>
        <row r="44">
          <cell r="F44" t="str">
            <v>2011006SANITARY SEWER LEVY-COLLECTION</v>
          </cell>
          <cell r="G44">
            <v>53825.8</v>
          </cell>
        </row>
        <row r="45">
          <cell r="F45" t="str">
            <v>2011006SANITARY SEWER LEVY-TREATMENT</v>
          </cell>
          <cell r="G45">
            <v>88490.43</v>
          </cell>
        </row>
        <row r="46">
          <cell r="F46" t="str">
            <v>2011006WATER LEVY - DISTRIBUTION</v>
          </cell>
          <cell r="G46">
            <v>58125.19</v>
          </cell>
        </row>
        <row r="47">
          <cell r="F47" t="str">
            <v>2011006WATER LEVY - TREATMENT</v>
          </cell>
          <cell r="G47">
            <v>20386.810000000001</v>
          </cell>
        </row>
        <row r="48">
          <cell r="F48" t="str">
            <v>2011007NOSE CREEK WATERSHED</v>
          </cell>
          <cell r="G48">
            <v>191234.07</v>
          </cell>
        </row>
        <row r="49">
          <cell r="F49" t="str">
            <v>2011007SANITARY SEWER LEVY-COLLECTION</v>
          </cell>
          <cell r="G49">
            <v>125367.05</v>
          </cell>
        </row>
        <row r="50">
          <cell r="F50" t="str">
            <v>2011007SANITARY SEWER LEVY-TREATMENT</v>
          </cell>
          <cell r="G50">
            <v>206105.34</v>
          </cell>
        </row>
        <row r="51">
          <cell r="F51" t="str">
            <v>2011007WATER LEVY - DISTRIBUTION</v>
          </cell>
          <cell r="G51">
            <v>135380.87</v>
          </cell>
        </row>
        <row r="52">
          <cell r="F52" t="str">
            <v>2011007WATER LEVY - TREATMENT</v>
          </cell>
          <cell r="G52">
            <v>47483.44</v>
          </cell>
        </row>
        <row r="53">
          <cell r="F53" t="str">
            <v>2011009SHEPARD WATERSHED</v>
          </cell>
          <cell r="G53">
            <v>293622.5</v>
          </cell>
        </row>
        <row r="54">
          <cell r="F54" t="str">
            <v>2011009SANITARY SEWER LEVY-COLLECTION</v>
          </cell>
          <cell r="G54">
            <v>51871.39</v>
          </cell>
        </row>
        <row r="55">
          <cell r="F55" t="str">
            <v>2011009SANITARY SEWER LEVY-TREATMENT</v>
          </cell>
          <cell r="G55">
            <v>85277.36</v>
          </cell>
        </row>
        <row r="56">
          <cell r="F56" t="str">
            <v>2011009WATER LEVY - DISTRIBUTION</v>
          </cell>
          <cell r="G56">
            <v>56014.67</v>
          </cell>
        </row>
        <row r="57">
          <cell r="F57" t="str">
            <v>2011009WATER LEVY - TREATMENT</v>
          </cell>
          <cell r="G57">
            <v>19646.57</v>
          </cell>
        </row>
        <row r="58">
          <cell r="F58" t="str">
            <v>2011010ELBOW RIVER WATERSHED</v>
          </cell>
          <cell r="G58">
            <v>129.66</v>
          </cell>
        </row>
        <row r="59">
          <cell r="F59" t="str">
            <v>2011010SANITARY SEWER LEVY-COLLECTION</v>
          </cell>
          <cell r="G59">
            <v>4135.28</v>
          </cell>
        </row>
        <row r="60">
          <cell r="F60" t="str">
            <v>2011010SANITARY SEWER LEVY-TREATMENT</v>
          </cell>
          <cell r="G60">
            <v>6798.47</v>
          </cell>
        </row>
        <row r="61">
          <cell r="F61" t="str">
            <v>2011010WATER LEVY - DISTRIBUTION</v>
          </cell>
          <cell r="G61">
            <v>4465.6000000000004</v>
          </cell>
        </row>
        <row r="62">
          <cell r="F62" t="str">
            <v>2011010WATER LEVY - TREATMENT</v>
          </cell>
          <cell r="G62">
            <v>1566.26</v>
          </cell>
        </row>
        <row r="63">
          <cell r="F63" t="str">
            <v>2011013BOW RIVER WATERSHED</v>
          </cell>
          <cell r="G63">
            <v>2643.93</v>
          </cell>
        </row>
        <row r="64">
          <cell r="F64" t="str">
            <v>2011013SANITARY SEWER LEVY-COLLECTION</v>
          </cell>
          <cell r="G64">
            <v>7297.56</v>
          </cell>
        </row>
        <row r="65">
          <cell r="F65" t="str">
            <v>2011013SANITARY SEWER LEVY-TREATMENT</v>
          </cell>
          <cell r="G65">
            <v>11997.3</v>
          </cell>
        </row>
        <row r="66">
          <cell r="F66" t="str">
            <v>2011013WATER LEVY - DISTRIBUTION</v>
          </cell>
          <cell r="G66">
            <v>7880.46</v>
          </cell>
        </row>
        <row r="67">
          <cell r="F67" t="str">
            <v>2011013WATER LEVY - TREATMENT</v>
          </cell>
          <cell r="G67">
            <v>2763.99</v>
          </cell>
        </row>
        <row r="68">
          <cell r="F68" t="str">
            <v>2011014BOW RIVER WATERSHED</v>
          </cell>
          <cell r="G68">
            <v>5695.09</v>
          </cell>
        </row>
        <row r="69">
          <cell r="F69" t="str">
            <v>2011014SANITARY SEWER LEVY-COLLECTION</v>
          </cell>
          <cell r="G69">
            <v>15719.11</v>
          </cell>
        </row>
        <row r="70">
          <cell r="F70" t="str">
            <v>2011014SANITARY SEWER LEVY-TREATMENT</v>
          </cell>
          <cell r="G70">
            <v>25842.46</v>
          </cell>
        </row>
        <row r="71">
          <cell r="F71" t="str">
            <v>2011014WATER LEVY - DISTRIBUTION</v>
          </cell>
          <cell r="G71">
            <v>16974.689999999999</v>
          </cell>
        </row>
        <row r="72">
          <cell r="F72" t="str">
            <v>2011014WATER LEVY - TREATMENT</v>
          </cell>
          <cell r="G72">
            <v>5953.7</v>
          </cell>
        </row>
        <row r="73">
          <cell r="F73" t="str">
            <v>2011015ELBOW RIVER WATERSHED</v>
          </cell>
          <cell r="G73">
            <v>1779.46</v>
          </cell>
        </row>
        <row r="74">
          <cell r="F74" t="str">
            <v>2011015SANITARY SEWER LEVY-COLLECTION</v>
          </cell>
          <cell r="G74">
            <v>56753.21</v>
          </cell>
        </row>
        <row r="75">
          <cell r="F75" t="str">
            <v>2011015SANITARY SEWER LEVY-TREATMENT</v>
          </cell>
          <cell r="G75">
            <v>93303.14</v>
          </cell>
        </row>
        <row r="76">
          <cell r="F76" t="str">
            <v>2011015WATER LEVY - DISTRIBUTION</v>
          </cell>
          <cell r="G76">
            <v>61286.43</v>
          </cell>
        </row>
        <row r="77">
          <cell r="F77" t="str">
            <v>2011015WATER LEVY - TREATMENT</v>
          </cell>
          <cell r="G77">
            <v>21495.58</v>
          </cell>
        </row>
        <row r="78">
          <cell r="F78" t="str">
            <v>2011016BOW RIVER WATERSHED</v>
          </cell>
          <cell r="G78">
            <v>18948.169999999998</v>
          </cell>
        </row>
        <row r="79">
          <cell r="F79" t="str">
            <v>2011016SANITARY SEWER LEVY-COLLECTION</v>
          </cell>
          <cell r="G79">
            <v>52299.18</v>
          </cell>
        </row>
        <row r="80">
          <cell r="F80" t="str">
            <v>2011016SANITARY SEWER LEVY-TREATMENT</v>
          </cell>
          <cell r="G80">
            <v>85980.65</v>
          </cell>
        </row>
        <row r="81">
          <cell r="F81" t="str">
            <v>2011016WATER LEVY - DISTRIBUTION</v>
          </cell>
          <cell r="G81">
            <v>56476.63</v>
          </cell>
        </row>
        <row r="82">
          <cell r="F82" t="str">
            <v>2011016WATER LEVY - TREATMENT</v>
          </cell>
          <cell r="G82">
            <v>19808.599999999999</v>
          </cell>
        </row>
        <row r="83">
          <cell r="F83" t="str">
            <v>2011017BOW RIVER WATERSHED</v>
          </cell>
          <cell r="G83">
            <v>6564.24</v>
          </cell>
        </row>
        <row r="84">
          <cell r="F84" t="str">
            <v>2011017SANITARY SEWER LEVY-COLLECTION</v>
          </cell>
          <cell r="G84">
            <v>18118.080000000002</v>
          </cell>
        </row>
        <row r="85">
          <cell r="F85" t="str">
            <v>2011017SANITARY SEWER LEVY-TREATMENT</v>
          </cell>
          <cell r="G85">
            <v>29786.400000000001</v>
          </cell>
        </row>
        <row r="86">
          <cell r="F86" t="str">
            <v>2011017WATER LEVY - DISTRIBUTION</v>
          </cell>
          <cell r="G86">
            <v>19565.28</v>
          </cell>
        </row>
        <row r="87">
          <cell r="F87" t="str">
            <v>2011017WATER LEVY - TREATMENT</v>
          </cell>
          <cell r="G87">
            <v>6862.32</v>
          </cell>
        </row>
        <row r="88">
          <cell r="F88" t="str">
            <v>2011018SHEPARD WATERSHED</v>
          </cell>
          <cell r="G88">
            <v>87032.67</v>
          </cell>
        </row>
        <row r="89">
          <cell r="F89" t="str">
            <v>2011018SANITARY SEWER LEVY-COLLECTION</v>
          </cell>
          <cell r="G89">
            <v>15375.2</v>
          </cell>
        </row>
        <row r="90">
          <cell r="F90" t="str">
            <v>2011018SANITARY SEWER LEVY-TREATMENT</v>
          </cell>
          <cell r="G90">
            <v>25277.07</v>
          </cell>
        </row>
        <row r="91">
          <cell r="F91" t="str">
            <v>2011018WATER LEVY - DISTRIBUTION</v>
          </cell>
          <cell r="G91">
            <v>16603.32</v>
          </cell>
        </row>
        <row r="92">
          <cell r="F92" t="str">
            <v>2011018WATER LEVY - TREATMENT</v>
          </cell>
          <cell r="G92">
            <v>5823.4400000000005</v>
          </cell>
        </row>
        <row r="93">
          <cell r="F93" t="str">
            <v>2011019SHEPARD WATERSHED</v>
          </cell>
          <cell r="G93">
            <v>425952.05</v>
          </cell>
        </row>
        <row r="94">
          <cell r="F94" t="str">
            <v>2011019SANITARY SEWER LEVY-COLLECTION</v>
          </cell>
          <cell r="G94">
            <v>75248.75</v>
          </cell>
        </row>
        <row r="95">
          <cell r="F95" t="str">
            <v>2011019SANITARY SEWER LEVY-TREATMENT</v>
          </cell>
          <cell r="G95">
            <v>123710.09</v>
          </cell>
        </row>
        <row r="96">
          <cell r="F96" t="str">
            <v>2011019WATER LEVY - DISTRIBUTION</v>
          </cell>
          <cell r="G96">
            <v>81259.320000000007</v>
          </cell>
        </row>
        <row r="97">
          <cell r="F97" t="str">
            <v>2011019WATER LEVY - TREATMENT</v>
          </cell>
          <cell r="G97">
            <v>28500.87</v>
          </cell>
        </row>
        <row r="98">
          <cell r="F98" t="str">
            <v>2011021SHEPARD WATERSHED</v>
          </cell>
          <cell r="G98">
            <v>1182466.82</v>
          </cell>
        </row>
        <row r="99">
          <cell r="F99" t="str">
            <v>2011021SANITARY SEWER LEVY-COLLECTION</v>
          </cell>
          <cell r="G99">
            <v>208894.75</v>
          </cell>
        </row>
        <row r="100">
          <cell r="F100" t="str">
            <v>2011021SANITARY SEWER LEVY-TREATMENT</v>
          </cell>
          <cell r="G100">
            <v>343426.16</v>
          </cell>
        </row>
        <row r="101">
          <cell r="F101" t="str">
            <v>2011021WATER LEVY - DISTRIBUTION</v>
          </cell>
          <cell r="G101">
            <v>225580.43</v>
          </cell>
        </row>
        <row r="102">
          <cell r="F102" t="str">
            <v>2011021WATER LEVY - TREATMENT</v>
          </cell>
          <cell r="G102">
            <v>79120.009999999995</v>
          </cell>
        </row>
        <row r="103">
          <cell r="F103" t="str">
            <v>2011022NOSE CREEK WATERSHED</v>
          </cell>
          <cell r="G103">
            <v>12513.509999999998</v>
          </cell>
        </row>
        <row r="104">
          <cell r="F104" t="str">
            <v>2011022SANITARY SEWER LEVY-COLLECTION</v>
          </cell>
          <cell r="G104">
            <v>8203.4599999999991</v>
          </cell>
        </row>
        <row r="105">
          <cell r="F105" t="str">
            <v>2011022SANITARY SEWER LEVY-TREATMENT</v>
          </cell>
          <cell r="G105">
            <v>13486.62</v>
          </cell>
        </row>
        <row r="106">
          <cell r="F106" t="str">
            <v>2011022WATER LEVY - DISTRIBUTION</v>
          </cell>
          <cell r="G106">
            <v>8858.7200000000012</v>
          </cell>
        </row>
        <row r="107">
          <cell r="F107" t="str">
            <v>2011022WATER LEVY - TREATMENT</v>
          </cell>
          <cell r="G107">
            <v>3107.11</v>
          </cell>
        </row>
        <row r="108">
          <cell r="F108" t="str">
            <v>2011023SHEPARD WATERSHED</v>
          </cell>
          <cell r="G108">
            <v>530315.29</v>
          </cell>
        </row>
        <row r="109">
          <cell r="F109" t="str">
            <v>2011023SANITARY SEWER LEVY-COLLECTION</v>
          </cell>
          <cell r="G109">
            <v>93685.57</v>
          </cell>
        </row>
        <row r="110">
          <cell r="F110" t="str">
            <v>2011023SANITARY SEWER LEVY-TREATMENT</v>
          </cell>
          <cell r="G110">
            <v>154020.51</v>
          </cell>
        </row>
        <row r="111">
          <cell r="F111" t="str">
            <v>2011023WATER LEVY - DISTRIBUTION</v>
          </cell>
          <cell r="G111">
            <v>101168.8</v>
          </cell>
        </row>
        <row r="112">
          <cell r="F112" t="str">
            <v>2011023WATER LEVY - TREATMENT</v>
          </cell>
          <cell r="G112">
            <v>35483.919999999998</v>
          </cell>
        </row>
        <row r="113">
          <cell r="F113" t="str">
            <v>2011026ELBOW RIVER WATERSHED</v>
          </cell>
          <cell r="G113">
            <v>228.55</v>
          </cell>
        </row>
        <row r="114">
          <cell r="F114" t="str">
            <v>2011026SANITARY SEWER LEVY-COLLECTION</v>
          </cell>
          <cell r="G114">
            <v>7289.17</v>
          </cell>
        </row>
        <row r="115">
          <cell r="F115" t="str">
            <v>2011026SANITARY SEWER LEVY-TREATMENT</v>
          </cell>
          <cell r="G115">
            <v>11983.51</v>
          </cell>
        </row>
        <row r="116">
          <cell r="F116" t="str">
            <v>2011026WATER LEVY - DISTRIBUTION</v>
          </cell>
          <cell r="G116">
            <v>7871.4</v>
          </cell>
        </row>
        <row r="117">
          <cell r="F117" t="str">
            <v>2011026WATER LEVY - TREATMENT</v>
          </cell>
          <cell r="G117">
            <v>2760.82</v>
          </cell>
        </row>
        <row r="118">
          <cell r="F118" t="str">
            <v>2011027NOSE CREEK WATERSHED</v>
          </cell>
          <cell r="G118">
            <v>239803.89</v>
          </cell>
        </row>
        <row r="119">
          <cell r="F119" t="str">
            <v>2011027SANITARY SEWER LEVY-COLLECTION</v>
          </cell>
          <cell r="G119">
            <v>157207.9</v>
          </cell>
        </row>
        <row r="120">
          <cell r="F120" t="str">
            <v>2011027SANITARY SEWER LEVY-TREATMENT</v>
          </cell>
          <cell r="G120">
            <v>258452.18</v>
          </cell>
        </row>
        <row r="121">
          <cell r="F121" t="str">
            <v>2011027WATER LEVY - DISTRIBUTION</v>
          </cell>
          <cell r="G121">
            <v>169765.04</v>
          </cell>
        </row>
        <row r="122">
          <cell r="F122" t="str">
            <v>2011027WATER LEVY - TREATMENT</v>
          </cell>
          <cell r="G122">
            <v>59543.33</v>
          </cell>
        </row>
        <row r="123">
          <cell r="F123" t="str">
            <v>2011028NOSE CREEK WATERSHED</v>
          </cell>
          <cell r="G123">
            <v>320310.03000000003</v>
          </cell>
        </row>
        <row r="124">
          <cell r="F124" t="str">
            <v>2011028SANITARY SEWER LEVY-COLLECTION</v>
          </cell>
          <cell r="G124">
            <v>209985.19</v>
          </cell>
        </row>
        <row r="125">
          <cell r="F125" t="str">
            <v>2011028SANITARY SEWER LEVY-TREATMENT</v>
          </cell>
          <cell r="G125">
            <v>345218.86</v>
          </cell>
        </row>
        <row r="126">
          <cell r="F126" t="str">
            <v>2011028WATER LEVY - DISTRIBUTION</v>
          </cell>
          <cell r="G126">
            <v>226757.97</v>
          </cell>
        </row>
        <row r="127">
          <cell r="F127" t="str">
            <v>2011028WATER LEVY - TREATMENT</v>
          </cell>
          <cell r="G127">
            <v>79533.02</v>
          </cell>
        </row>
        <row r="128">
          <cell r="F128" t="str">
            <v>2011029BOW RIVER WATERSHED</v>
          </cell>
          <cell r="G128">
            <v>10788.45</v>
          </cell>
        </row>
        <row r="129">
          <cell r="F129" t="str">
            <v>2011029SANITARY SEWER LEVY-COLLECTION</v>
          </cell>
          <cell r="G129">
            <v>29777.4</v>
          </cell>
        </row>
        <row r="130">
          <cell r="F130" t="str">
            <v>2011029SANITARY SEWER LEVY-TREATMENT</v>
          </cell>
          <cell r="G130">
            <v>48954.5</v>
          </cell>
        </row>
        <row r="131">
          <cell r="F131" t="str">
            <v>2011029WATER LEVY - DISTRIBUTION</v>
          </cell>
          <cell r="G131">
            <v>32155.9</v>
          </cell>
        </row>
        <row r="132">
          <cell r="F132" t="str">
            <v>2011029WATER LEVY - TREATMENT</v>
          </cell>
          <cell r="G132">
            <v>11278.35</v>
          </cell>
        </row>
        <row r="133">
          <cell r="F133" t="str">
            <v>2011030BOW RIVER WATERSHED</v>
          </cell>
          <cell r="G133">
            <v>12326.18</v>
          </cell>
        </row>
        <row r="134">
          <cell r="F134" t="str">
            <v>2011030SANITARY SEWER LEVY-COLLECTION</v>
          </cell>
          <cell r="G134">
            <v>34021.729999999996</v>
          </cell>
        </row>
        <row r="135">
          <cell r="F135" t="str">
            <v>2011030SANITARY SEWER LEVY-TREATMENT</v>
          </cell>
          <cell r="G135">
            <v>55932.24</v>
          </cell>
        </row>
        <row r="136">
          <cell r="F136" t="str">
            <v>2011030WATER LEVY - DISTRIBUTION</v>
          </cell>
          <cell r="G136">
            <v>36739.25</v>
          </cell>
        </row>
        <row r="137">
          <cell r="F137" t="str">
            <v>2011030WATER LEVY - TREATMENT</v>
          </cell>
          <cell r="G137">
            <v>12885.91</v>
          </cell>
        </row>
        <row r="138">
          <cell r="F138" t="str">
            <v>2011031NOSE CREEK WATERSHED</v>
          </cell>
          <cell r="G138">
            <v>333348.14</v>
          </cell>
        </row>
        <row r="139">
          <cell r="F139" t="str">
            <v>2011031SANITARY SEWER LEVY-COLLECTION</v>
          </cell>
          <cell r="G139">
            <v>218532.56</v>
          </cell>
        </row>
        <row r="140">
          <cell r="F140" t="str">
            <v>2011031SANITARY SEWER LEVY-TREATMENT</v>
          </cell>
          <cell r="G140">
            <v>359270.87</v>
          </cell>
        </row>
        <row r="141">
          <cell r="F141" t="str">
            <v>2011031WATER LEVY - DISTRIBUTION</v>
          </cell>
          <cell r="G141">
            <v>235988.08000000002</v>
          </cell>
        </row>
        <row r="142">
          <cell r="F142" t="str">
            <v>2011031WATER LEVY - TREATMENT</v>
          </cell>
          <cell r="G142">
            <v>82770.38</v>
          </cell>
        </row>
        <row r="143">
          <cell r="F143" t="str">
            <v>2011032ELBOW RIVER WATERSHED</v>
          </cell>
          <cell r="G143">
            <v>2856.44</v>
          </cell>
        </row>
        <row r="144">
          <cell r="F144" t="str">
            <v>2011032SANITARY SEWER LEVY-COLLECTION</v>
          </cell>
          <cell r="G144">
            <v>91102.07</v>
          </cell>
        </row>
        <row r="145">
          <cell r="F145" t="str">
            <v>2011032SANITARY SEWER LEVY-TREATMENT</v>
          </cell>
          <cell r="G145">
            <v>149773.19</v>
          </cell>
        </row>
        <row r="146">
          <cell r="F146" t="str">
            <v>2011032WATER LEVY - DISTRIBUTION</v>
          </cell>
          <cell r="G146">
            <v>98378.94</v>
          </cell>
        </row>
        <row r="147">
          <cell r="F147" t="str">
            <v>2011032WATER LEVY - TREATMENT</v>
          </cell>
          <cell r="G147">
            <v>34505.4</v>
          </cell>
        </row>
        <row r="148">
          <cell r="F148" t="str">
            <v>2011033NOSE CREEK WATERSHED</v>
          </cell>
          <cell r="G148">
            <v>54058.879999999997</v>
          </cell>
        </row>
        <row r="149">
          <cell r="F149" t="str">
            <v>2011033SANITARY SEWER LEVY-COLLECTION</v>
          </cell>
          <cell r="G149">
            <v>35439.300000000003</v>
          </cell>
        </row>
        <row r="150">
          <cell r="F150" t="str">
            <v>2011033SANITARY SEWER LEVY-TREATMENT</v>
          </cell>
          <cell r="G150">
            <v>58262.75</v>
          </cell>
        </row>
        <row r="151">
          <cell r="F151" t="str">
            <v>2011033WATER LEVY - DISTRIBUTION</v>
          </cell>
          <cell r="G151">
            <v>38270.050000000003</v>
          </cell>
        </row>
        <row r="152">
          <cell r="F152" t="str">
            <v>2011033WATER LEVY - TREATMENT</v>
          </cell>
          <cell r="G152">
            <v>13422.83</v>
          </cell>
        </row>
        <row r="153">
          <cell r="F153" t="str">
            <v>2011034NOSE CREEK WATERSHED</v>
          </cell>
          <cell r="G153">
            <v>99340.38</v>
          </cell>
        </row>
        <row r="154">
          <cell r="F154" t="str">
            <v>2011034SANITARY SEWER LEVY-COLLECTION</v>
          </cell>
          <cell r="G154">
            <v>65124.43</v>
          </cell>
        </row>
        <row r="155">
          <cell r="F155" t="str">
            <v>2011034SANITARY SEWER LEVY-TREATMENT</v>
          </cell>
          <cell r="G155">
            <v>107065.56</v>
          </cell>
        </row>
        <row r="156">
          <cell r="F156" t="str">
            <v>2011034WATER LEVY - DISTRIBUTION</v>
          </cell>
          <cell r="G156">
            <v>70326.31</v>
          </cell>
        </row>
        <row r="157">
          <cell r="F157" t="str">
            <v>2011034WATER LEVY - TREATMENT</v>
          </cell>
          <cell r="G157">
            <v>24666.23</v>
          </cell>
        </row>
        <row r="158">
          <cell r="F158" t="str">
            <v>2011035NOSE CREEK WATERSHED</v>
          </cell>
          <cell r="G158">
            <v>76603.67</v>
          </cell>
        </row>
        <row r="159">
          <cell r="F159" t="str">
            <v>2011035SANITARY SEWER LEVY-COLLECTION</v>
          </cell>
          <cell r="G159">
            <v>50218.96</v>
          </cell>
        </row>
        <row r="160">
          <cell r="F160" t="str">
            <v>2011035SANITARY SEWER LEVY-TREATMENT</v>
          </cell>
          <cell r="G160">
            <v>82560.73</v>
          </cell>
        </row>
        <row r="161">
          <cell r="F161" t="str">
            <v>2011035WATER LEVY - DISTRIBUTION</v>
          </cell>
          <cell r="G161">
            <v>54230.25</v>
          </cell>
        </row>
        <row r="162">
          <cell r="F162" t="str">
            <v>2011035WATER LEVY - TREATMENT</v>
          </cell>
          <cell r="G162">
            <v>19020.7</v>
          </cell>
        </row>
        <row r="163">
          <cell r="F163" t="str">
            <v>2011036NOSE CREEK WATERSHED</v>
          </cell>
          <cell r="G163">
            <v>0</v>
          </cell>
        </row>
        <row r="164">
          <cell r="F164" t="str">
            <v>2011036SANITARY SEWER LEVY-COLLECTION</v>
          </cell>
          <cell r="G164">
            <v>0</v>
          </cell>
        </row>
        <row r="165">
          <cell r="F165" t="str">
            <v>2011036SANITARY SEWER LEVY-TREATMENT</v>
          </cell>
          <cell r="G165">
            <v>0</v>
          </cell>
        </row>
        <row r="166">
          <cell r="F166" t="str">
            <v>2011036WATER LEVY - DISTRIBUTION</v>
          </cell>
          <cell r="G166">
            <v>0</v>
          </cell>
        </row>
        <row r="167">
          <cell r="F167" t="str">
            <v>2011036WATER LEVY - TREATMENT</v>
          </cell>
          <cell r="G167">
            <v>0</v>
          </cell>
        </row>
        <row r="168">
          <cell r="F168" t="str">
            <v>2011038SHEPARD WATERSHED</v>
          </cell>
          <cell r="G168">
            <v>154455.69</v>
          </cell>
        </row>
        <row r="169">
          <cell r="F169" t="str">
            <v>2011038SANITARY SEWER LEVY-COLLECTION</v>
          </cell>
          <cell r="G169">
            <v>27286.16</v>
          </cell>
        </row>
        <row r="170">
          <cell r="F170" t="str">
            <v>2011038SANITARY SEWER LEVY-TREATMENT</v>
          </cell>
          <cell r="G170">
            <v>44858.87</v>
          </cell>
        </row>
        <row r="171">
          <cell r="F171" t="str">
            <v>2011038WATER LEVY - DISTRIBUTION</v>
          </cell>
          <cell r="G171">
            <v>29465.68</v>
          </cell>
        </row>
        <row r="172">
          <cell r="F172" t="str">
            <v>2011038WATER LEVY - TREATMENT</v>
          </cell>
          <cell r="G172">
            <v>10334.779999999999</v>
          </cell>
        </row>
        <row r="173">
          <cell r="F173" t="str">
            <v>2011039SHEPARD WATERSHED</v>
          </cell>
          <cell r="G173">
            <v>482359.48</v>
          </cell>
        </row>
        <row r="174">
          <cell r="F174" t="str">
            <v>2011039SANITARY SEWER LEVY-COLLECTION</v>
          </cell>
          <cell r="G174">
            <v>85213.69</v>
          </cell>
        </row>
        <row r="175">
          <cell r="F175" t="str">
            <v>2011039SANITARY SEWER LEVY-TREATMENT</v>
          </cell>
          <cell r="G175">
            <v>140092.60999999999</v>
          </cell>
        </row>
        <row r="176">
          <cell r="F176" t="str">
            <v>2011039WATER LEVY - DISTRIBUTION</v>
          </cell>
          <cell r="G176">
            <v>92020.22</v>
          </cell>
        </row>
        <row r="177">
          <cell r="F177" t="str">
            <v>2011039WATER LEVY - TREATMENT</v>
          </cell>
          <cell r="G177">
            <v>32275.15</v>
          </cell>
        </row>
        <row r="178">
          <cell r="F178" t="str">
            <v>2011040SHEPARD WATERSHED</v>
          </cell>
          <cell r="G178">
            <v>599257.69999999995</v>
          </cell>
        </row>
        <row r="179">
          <cell r="F179" t="str">
            <v>2011040SANITARY SEWER LEVY-COLLECTION</v>
          </cell>
          <cell r="G179">
            <v>105864.95</v>
          </cell>
        </row>
        <row r="180">
          <cell r="F180" t="str">
            <v>2011040SANITARY SEWER LEVY-TREATMENT</v>
          </cell>
          <cell r="G180">
            <v>174043.59</v>
          </cell>
        </row>
        <row r="181">
          <cell r="F181" t="str">
            <v>2011040WATER LEVY - DISTRIBUTION</v>
          </cell>
          <cell r="G181">
            <v>114321.02</v>
          </cell>
        </row>
        <row r="182">
          <cell r="F182" t="str">
            <v>2011040WATER LEVY - TREATMENT</v>
          </cell>
          <cell r="G182">
            <v>40096.92</v>
          </cell>
        </row>
        <row r="183">
          <cell r="F183" t="str">
            <v>2011041SHEPARD WATERSHED</v>
          </cell>
          <cell r="G183">
            <v>932716.76</v>
          </cell>
        </row>
        <row r="184">
          <cell r="F184" t="str">
            <v>2011041SANITARY SEWER LEVY-COLLECTION</v>
          </cell>
          <cell r="G184">
            <v>164773.87</v>
          </cell>
        </row>
        <row r="185">
          <cell r="F185" t="str">
            <v>2011041SANITARY SEWER LEVY-TREATMENT</v>
          </cell>
          <cell r="G185">
            <v>270890.76</v>
          </cell>
        </row>
        <row r="186">
          <cell r="F186" t="str">
            <v>2011041WATER LEVY - DISTRIBUTION</v>
          </cell>
          <cell r="G186">
            <v>177935.35</v>
          </cell>
        </row>
        <row r="187">
          <cell r="F187" t="str">
            <v>2011041WATER LEVY - TREATMENT</v>
          </cell>
          <cell r="G187">
            <v>62408.99</v>
          </cell>
        </row>
        <row r="188">
          <cell r="F188" t="str">
            <v>2011042NOSE CREEK WATERSHED</v>
          </cell>
          <cell r="G188">
            <v>291035.07</v>
          </cell>
        </row>
        <row r="189">
          <cell r="F189" t="str">
            <v>2011042SANITARY SEWER LEVY-COLLECTION</v>
          </cell>
          <cell r="G189">
            <v>190793.45</v>
          </cell>
        </row>
        <row r="190">
          <cell r="F190" t="str">
            <v>2011042SANITARY SEWER LEVY-TREATMENT</v>
          </cell>
          <cell r="G190">
            <v>313667.34000000003</v>
          </cell>
        </row>
        <row r="191">
          <cell r="F191" t="str">
            <v>2011042WATER LEVY - DISTRIBUTION</v>
          </cell>
          <cell r="G191">
            <v>206033.27</v>
          </cell>
        </row>
        <row r="192">
          <cell r="F192" t="str">
            <v>2011042WATER LEVY - TREATMENT</v>
          </cell>
          <cell r="G192">
            <v>72264.039999999994</v>
          </cell>
        </row>
        <row r="193">
          <cell r="F193" t="str">
            <v>2011043BOW RIVER WATERSHED</v>
          </cell>
          <cell r="G193">
            <v>80263.759999999995</v>
          </cell>
        </row>
        <row r="194">
          <cell r="F194" t="str">
            <v>2011043SANITARY SEWER LEVY-COLLECTION</v>
          </cell>
          <cell r="G194">
            <v>368479.65</v>
          </cell>
        </row>
        <row r="195">
          <cell r="F195" t="str">
            <v>2011043SANITARY SEWER LEVY-TREATMENT</v>
          </cell>
          <cell r="G195">
            <v>605844.25</v>
          </cell>
        </row>
        <row r="196">
          <cell r="F196" t="str">
            <v>2011043WATER LEVY - DISTRIBUTION</v>
          </cell>
          <cell r="G196">
            <v>397914.09</v>
          </cell>
        </row>
        <row r="197">
          <cell r="F197" t="str">
            <v>2011043WATER LEVY - TREATMENT</v>
          </cell>
          <cell r="G197">
            <v>139571.96</v>
          </cell>
        </row>
        <row r="198">
          <cell r="F198" t="str">
            <v>2011045BOW RIVER WATERSHED</v>
          </cell>
          <cell r="G198">
            <v>30262.43</v>
          </cell>
        </row>
        <row r="199">
          <cell r="F199" t="str">
            <v>2011045SANITARY SEWER LEVY-COLLECTION</v>
          </cell>
          <cell r="G199">
            <v>138930.54999999999</v>
          </cell>
        </row>
        <row r="200">
          <cell r="F200" t="str">
            <v>2011045SANITARY SEWER LEVY-TREATMENT</v>
          </cell>
          <cell r="G200">
            <v>228425.84</v>
          </cell>
        </row>
        <row r="201">
          <cell r="F201" t="str">
            <v>2011045WATER LEVY - DISTRIBUTION</v>
          </cell>
          <cell r="G201">
            <v>150028.43</v>
          </cell>
        </row>
        <row r="202">
          <cell r="F202" t="str">
            <v>2011045WATER LEVY - TREATMENT</v>
          </cell>
          <cell r="G202">
            <v>52623.83</v>
          </cell>
        </row>
        <row r="203">
          <cell r="F203" t="str">
            <v>2011046NOSE CREEK WATERSHED</v>
          </cell>
          <cell r="G203">
            <v>113164.02</v>
          </cell>
        </row>
        <row r="204">
          <cell r="F204" t="str">
            <v>2011046SANITARY SEWER LEVY-COLLECTION</v>
          </cell>
          <cell r="G204">
            <v>200478.03</v>
          </cell>
        </row>
        <row r="205">
          <cell r="F205" t="str">
            <v>2011046SANITARY SEWER LEVY-TREATMENT</v>
          </cell>
          <cell r="G205">
            <v>329620.53000000003</v>
          </cell>
        </row>
        <row r="206">
          <cell r="F206" t="str">
            <v>2011046WATER LEVY - DISTRIBUTION</v>
          </cell>
          <cell r="G206">
            <v>216492.37</v>
          </cell>
        </row>
        <row r="207">
          <cell r="F207" t="str">
            <v>2011046WATER LEVY - TREATMENT</v>
          </cell>
          <cell r="G207">
            <v>75936.649999999994</v>
          </cell>
        </row>
        <row r="208">
          <cell r="F208" t="str">
            <v>2011047NOSE CREEK WATERSHED</v>
          </cell>
          <cell r="G208">
            <v>20093.22</v>
          </cell>
        </row>
        <row r="209">
          <cell r="F209" t="str">
            <v>2011047SANITARY SEWER LEVY-COLLECTION</v>
          </cell>
          <cell r="G209">
            <v>35596.550000000003</v>
          </cell>
        </row>
        <row r="210">
          <cell r="F210" t="str">
            <v>2011047SANITARY SEWER LEVY-TREATMENT</v>
          </cell>
          <cell r="G210">
            <v>58526.879999999997</v>
          </cell>
        </row>
        <row r="211">
          <cell r="F211" t="str">
            <v>2011047WATER LEVY - DISTRIBUTION</v>
          </cell>
          <cell r="G211">
            <v>38440.03</v>
          </cell>
        </row>
        <row r="212">
          <cell r="F212" t="str">
            <v>2011047WATER LEVY - TREATMENT</v>
          </cell>
          <cell r="G212">
            <v>13483.19</v>
          </cell>
        </row>
        <row r="213">
          <cell r="F213" t="str">
            <v>2011048BOW RIVER WATERSHED</v>
          </cell>
          <cell r="G213">
            <v>0</v>
          </cell>
        </row>
        <row r="214">
          <cell r="F214" t="str">
            <v>2011048SANITARY SEWER LEVY-COLLECTION</v>
          </cell>
          <cell r="G214">
            <v>139316.37</v>
          </cell>
        </row>
        <row r="215">
          <cell r="F215" t="str">
            <v>2011048SANITARY SEWER LEVY-TREATMENT</v>
          </cell>
          <cell r="G215">
            <v>229060.21</v>
          </cell>
        </row>
        <row r="216">
          <cell r="F216" t="str">
            <v>2011048WATER LEVY - DISTRIBUTION</v>
          </cell>
          <cell r="G216">
            <v>150445.07999999999</v>
          </cell>
        </row>
        <row r="217">
          <cell r="F217" t="str">
            <v>2011048WATER LEVY - TREATMENT</v>
          </cell>
          <cell r="G217">
            <v>52769.97</v>
          </cell>
        </row>
        <row r="218">
          <cell r="F218" t="str">
            <v>2011206SHEPARD WATERSHED</v>
          </cell>
          <cell r="G218">
            <v>101714.07</v>
          </cell>
        </row>
        <row r="219">
          <cell r="F219" t="str">
            <v>2011206SANITARY SEWER LEVY-COLLECTION</v>
          </cell>
          <cell r="G219">
            <v>33097.08</v>
          </cell>
        </row>
        <row r="220">
          <cell r="F220" t="str">
            <v>2011206SANITARY SEWER LEVY-TREATMENT</v>
          </cell>
          <cell r="G220">
            <v>54417.31</v>
          </cell>
        </row>
        <row r="221">
          <cell r="F221" t="str">
            <v>2011206WATER LEVY - DISTRIBUTION</v>
          </cell>
          <cell r="G221">
            <v>35740.9</v>
          </cell>
        </row>
        <row r="222">
          <cell r="F222" t="str">
            <v>2011206WATER LEVY - TREATMENT</v>
          </cell>
          <cell r="G222">
            <v>12536.44</v>
          </cell>
        </row>
        <row r="223">
          <cell r="F223" t="str">
            <v>2011207ELBOW RIVER WATERSHED</v>
          </cell>
          <cell r="G223">
            <v>428.92</v>
          </cell>
        </row>
        <row r="224">
          <cell r="F224" t="str">
            <v>2011207SANITARY SEWER LEVY-COLLECTION</v>
          </cell>
          <cell r="G224">
            <v>22914.65</v>
          </cell>
        </row>
        <row r="225">
          <cell r="F225" t="str">
            <v>2011207SANITARY SEWER LEVY-TREATMENT</v>
          </cell>
          <cell r="G225">
            <v>37675.65</v>
          </cell>
        </row>
        <row r="226">
          <cell r="F226" t="str">
            <v>2011207WATER LEVY - DISTRIBUTION</v>
          </cell>
          <cell r="G226">
            <v>24745.09</v>
          </cell>
        </row>
        <row r="227">
          <cell r="F227" t="str">
            <v>2011207WATER LEVY - TREATMENT</v>
          </cell>
          <cell r="G227">
            <v>8679.56</v>
          </cell>
        </row>
        <row r="228">
          <cell r="F228" t="str">
            <v>2011208SHEPARD WATERSHED</v>
          </cell>
          <cell r="G228">
            <v>203428.14</v>
          </cell>
        </row>
        <row r="229">
          <cell r="F229" t="str">
            <v>2011208SANITARY SEWER LEVY-COLLECTION</v>
          </cell>
          <cell r="G229">
            <v>66194.149999999994</v>
          </cell>
        </row>
        <row r="230">
          <cell r="F230" t="str">
            <v>2011208SANITARY SEWER LEVY-TREATMENT</v>
          </cell>
          <cell r="G230">
            <v>108834.63</v>
          </cell>
        </row>
        <row r="231">
          <cell r="F231" t="str">
            <v>2011208WATER LEVY - DISTRIBUTION</v>
          </cell>
          <cell r="G231">
            <v>71481.789999999994</v>
          </cell>
        </row>
        <row r="232">
          <cell r="F232" t="str">
            <v>2011208WATER LEVY - TREATMENT</v>
          </cell>
          <cell r="G232">
            <v>25072.880000000001</v>
          </cell>
        </row>
        <row r="233">
          <cell r="F233" t="str">
            <v>2011209BOW RIVER WATERSHED</v>
          </cell>
          <cell r="G233">
            <v>0</v>
          </cell>
        </row>
        <row r="234">
          <cell r="F234" t="str">
            <v>2011209SANITARY SEWER LEVY-COLLECTION</v>
          </cell>
          <cell r="G234">
            <v>0</v>
          </cell>
        </row>
        <row r="235">
          <cell r="F235" t="str">
            <v>2011209SANITARY SEWER LEVY-TREATMENT</v>
          </cell>
          <cell r="G235">
            <v>0</v>
          </cell>
        </row>
        <row r="236">
          <cell r="F236" t="str">
            <v>2011209WATER LEVY - DISTRIBUTION</v>
          </cell>
          <cell r="G236">
            <v>0</v>
          </cell>
        </row>
        <row r="237">
          <cell r="F237" t="str">
            <v>2011209WATER LEVY - TREATMENT</v>
          </cell>
          <cell r="G237">
            <v>0</v>
          </cell>
        </row>
        <row r="238">
          <cell r="F238" t="str">
            <v>2012011NOSE CREEK WATERSHED</v>
          </cell>
          <cell r="G238">
            <v>99068.11</v>
          </cell>
        </row>
        <row r="239">
          <cell r="F239" t="str">
            <v>2012011SANITARY SEWER LEVY-COLLECTION</v>
          </cell>
          <cell r="G239">
            <v>175515.91</v>
          </cell>
        </row>
        <row r="240">
          <cell r="F240" t="str">
            <v>2012011SANITARY SEWER LEVY-TREATMENT</v>
          </cell>
          <cell r="G240">
            <v>288576.28999999998</v>
          </cell>
        </row>
        <row r="241">
          <cell r="F241" t="str">
            <v>2012011WATER LEVY - DISTRIBUTION</v>
          </cell>
          <cell r="G241">
            <v>189528.77</v>
          </cell>
        </row>
        <row r="242">
          <cell r="F242" t="str">
            <v>2012011WATER LEVY - TREATMENT</v>
          </cell>
          <cell r="G242">
            <v>66481.27</v>
          </cell>
        </row>
        <row r="243">
          <cell r="F243" t="str">
            <v>2012012BOW RIVER WATERSHED</v>
          </cell>
          <cell r="G243">
            <v>37906.019999999997</v>
          </cell>
        </row>
        <row r="244">
          <cell r="F244" t="str">
            <v>2012012SANITARY SEWER LEVY-COLLECTION</v>
          </cell>
          <cell r="G244">
            <v>174032.83000000002</v>
          </cell>
        </row>
        <row r="245">
          <cell r="F245" t="str">
            <v>2012012SANITARY SEWER LEVY-TREATMENT</v>
          </cell>
          <cell r="G245">
            <v>286137.84999999998</v>
          </cell>
        </row>
        <row r="246">
          <cell r="F246" t="str">
            <v>2012012WATER LEVY - DISTRIBUTION</v>
          </cell>
          <cell r="G246">
            <v>187927.27000000002</v>
          </cell>
        </row>
        <row r="247">
          <cell r="F247" t="str">
            <v>2012012WATER LEVY - TREATMENT</v>
          </cell>
          <cell r="G247">
            <v>65919.520000000004</v>
          </cell>
        </row>
        <row r="248">
          <cell r="F248" t="str">
            <v>2012015SANITARY SEWER LEVY-COLLECTION</v>
          </cell>
          <cell r="G248">
            <v>282468.78999999998</v>
          </cell>
        </row>
        <row r="249">
          <cell r="F249" t="str">
            <v>2012015SANITARY SEWER LEVY-TREATMENT</v>
          </cell>
          <cell r="G249">
            <v>464423.96</v>
          </cell>
        </row>
        <row r="250">
          <cell r="F250" t="str">
            <v>2012015WATER LEVY - DISTRIBUTION</v>
          </cell>
          <cell r="G250">
            <v>305020.56</v>
          </cell>
        </row>
        <row r="251">
          <cell r="F251" t="str">
            <v>2012015WATER LEVY - TREATMENT</v>
          </cell>
          <cell r="G251">
            <v>106992.49</v>
          </cell>
        </row>
        <row r="252">
          <cell r="F252" t="str">
            <v>2012021SANITARY SEWER LEVY-COLLECTION</v>
          </cell>
          <cell r="G252">
            <v>127852.5</v>
          </cell>
        </row>
        <row r="253">
          <cell r="F253" t="str">
            <v>2012021SANITARY SEWER LEVY-TREATMENT</v>
          </cell>
          <cell r="G253">
            <v>210210</v>
          </cell>
        </row>
        <row r="254">
          <cell r="F254" t="str">
            <v>2012021WATER LEVY - DISTRIBUTION</v>
          </cell>
          <cell r="G254">
            <v>138060</v>
          </cell>
        </row>
        <row r="255">
          <cell r="F255" t="str">
            <v>2012021WATER LEVY - TREATMENT</v>
          </cell>
          <cell r="G255">
            <v>48427.5</v>
          </cell>
        </row>
        <row r="256">
          <cell r="F256" t="str">
            <v>2012201SHEPARD WATERSHED</v>
          </cell>
          <cell r="G256">
            <v>103361.52</v>
          </cell>
        </row>
        <row r="257">
          <cell r="F257" t="str">
            <v>2012202BOW RIVER WATERSHED</v>
          </cell>
          <cell r="G257">
            <v>3170.9</v>
          </cell>
        </row>
        <row r="258">
          <cell r="F258" t="str">
            <v>2012202SANITARY SEWER LEVY-COLLECTION</v>
          </cell>
          <cell r="G258">
            <v>14558.14</v>
          </cell>
        </row>
        <row r="259">
          <cell r="F259" t="str">
            <v>2012202SANITARY SEWER LEVY-TREATMENT</v>
          </cell>
          <cell r="G259">
            <v>23935.91</v>
          </cell>
        </row>
        <row r="260">
          <cell r="F260" t="str">
            <v>2012202WATER LEVY - DISTRIBUTION</v>
          </cell>
          <cell r="G260">
            <v>15720.43</v>
          </cell>
        </row>
        <row r="261">
          <cell r="F261" t="str">
            <v>2012202WATER LEVY - TREATMENT</v>
          </cell>
          <cell r="G261">
            <v>5514.28</v>
          </cell>
        </row>
        <row r="262">
          <cell r="F262" t="str">
            <v>2012203NOSE CREEK WATERSHED</v>
          </cell>
          <cell r="G262">
            <v>20273.55</v>
          </cell>
        </row>
        <row r="263">
          <cell r="F263" t="str">
            <v>2012203SANITARY SEWER LEVY-COLLECTION</v>
          </cell>
          <cell r="G263">
            <v>35918.03</v>
          </cell>
        </row>
        <row r="264">
          <cell r="F264" t="str">
            <v>2012203SANITARY SEWER LEVY-TREATMENT</v>
          </cell>
          <cell r="G264">
            <v>59055</v>
          </cell>
        </row>
        <row r="265">
          <cell r="F265" t="str">
            <v>2012203WATER LEVY - DISTRIBUTION</v>
          </cell>
          <cell r="G265">
            <v>38785.660000000003</v>
          </cell>
        </row>
        <row r="266">
          <cell r="F266" t="str">
            <v>2012203WATER LEVY - TREATMENT</v>
          </cell>
          <cell r="G266">
            <v>13604.9</v>
          </cell>
        </row>
        <row r="267">
          <cell r="F267" t="str">
            <v>2012204NOSE CREEK WATERSHED</v>
          </cell>
          <cell r="G267">
            <v>3550.52</v>
          </cell>
        </row>
        <row r="268">
          <cell r="F268" t="str">
            <v>2012204SANITARY SEWER LEVY-COLLECTION</v>
          </cell>
          <cell r="G268">
            <v>6290.34</v>
          </cell>
        </row>
        <row r="269">
          <cell r="F269" t="str">
            <v>2012204SANITARY SEWER LEVY-TREATMENT</v>
          </cell>
          <cell r="G269">
            <v>10342.33</v>
          </cell>
        </row>
        <row r="270">
          <cell r="F270" t="str">
            <v>2012204WATER LEVY - DISTRIBUTION</v>
          </cell>
          <cell r="G270">
            <v>6792.55</v>
          </cell>
        </row>
        <row r="271">
          <cell r="F271" t="str">
            <v>2012204WATER LEVY - TREATMENT</v>
          </cell>
          <cell r="G271">
            <v>2382.63</v>
          </cell>
        </row>
        <row r="272">
          <cell r="F272" t="str">
            <v>2012205BOW RIVER WATERSHED</v>
          </cell>
          <cell r="G272">
            <v>8647.58</v>
          </cell>
        </row>
        <row r="273">
          <cell r="F273" t="str">
            <v>2012205SANITARY SEWER LEVY-COLLECTION</v>
          </cell>
          <cell r="G273">
            <v>39702.46</v>
          </cell>
        </row>
        <row r="274">
          <cell r="F274" t="str">
            <v>2012205SANITARY SEWER LEVY-TREATMENT</v>
          </cell>
          <cell r="G274">
            <v>65277.21</v>
          </cell>
        </row>
        <row r="275">
          <cell r="F275" t="str">
            <v>2012205WATER LEVY - DISTRIBUTION</v>
          </cell>
          <cell r="G275">
            <v>42872.23</v>
          </cell>
        </row>
        <row r="276">
          <cell r="F276" t="str">
            <v>2012205WATER LEVY - TREATMENT</v>
          </cell>
          <cell r="G276">
            <v>15038.35</v>
          </cell>
        </row>
        <row r="277">
          <cell r="F277" t="str">
            <v>2012206ELBOW RIVER WATERSHED</v>
          </cell>
          <cell r="G277">
            <v>648.21</v>
          </cell>
        </row>
        <row r="278">
          <cell r="F278" t="str">
            <v>2012206SANITARY SEWER LEVY-COLLECTION</v>
          </cell>
          <cell r="G278">
            <v>34639.5</v>
          </cell>
        </row>
        <row r="279">
          <cell r="F279" t="str">
            <v>2012206SANITARY SEWER LEVY-TREATMENT</v>
          </cell>
          <cell r="G279">
            <v>56952.9</v>
          </cell>
        </row>
        <row r="280">
          <cell r="F280" t="str">
            <v>2012206WATER LEVY - DISTRIBUTION</v>
          </cell>
          <cell r="G280">
            <v>37405.06</v>
          </cell>
        </row>
        <row r="281">
          <cell r="F281" t="str">
            <v>2012206WATER LEVY - TREATMENT</v>
          </cell>
          <cell r="G281">
            <v>13120.62</v>
          </cell>
        </row>
        <row r="282">
          <cell r="F282" t="str">
            <v>2010016NOSE CREEK WATERSHED</v>
          </cell>
          <cell r="G282">
            <v>-201444.7</v>
          </cell>
        </row>
        <row r="283">
          <cell r="F283" t="str">
            <v>2010017NOSE CREEK WATERSHED</v>
          </cell>
          <cell r="G283">
            <v>-180811.61</v>
          </cell>
        </row>
        <row r="284">
          <cell r="F284" t="str">
            <v>2010073NOSE CREEK WATERSHED</v>
          </cell>
          <cell r="G284">
            <v>-142776.99</v>
          </cell>
        </row>
        <row r="285">
          <cell r="F285" t="str">
            <v>2010074NOSE CREEK WATERSHED</v>
          </cell>
          <cell r="G285">
            <v>-143143.45000000001</v>
          </cell>
        </row>
        <row r="286">
          <cell r="F286" t="str">
            <v>2010109NOSE CREEK WATERSHED</v>
          </cell>
          <cell r="G286">
            <v>-891986.92</v>
          </cell>
        </row>
        <row r="287">
          <cell r="F287" t="str">
            <v>2011044NOSE CREEK WATERSHED</v>
          </cell>
          <cell r="G287">
            <v>230362.12</v>
          </cell>
        </row>
        <row r="288">
          <cell r="F288" t="str">
            <v>2009002BOW RIVER WATERSHED</v>
          </cell>
          <cell r="G288">
            <v>952.2</v>
          </cell>
        </row>
        <row r="289">
          <cell r="F289" t="str">
            <v>2010013BOW RIVER WATERSHED</v>
          </cell>
          <cell r="G289">
            <v>1264.81</v>
          </cell>
        </row>
        <row r="290">
          <cell r="F290" t="str">
            <v>2010039BOW RIVER WATERSHED</v>
          </cell>
          <cell r="G290">
            <v>-4339.59</v>
          </cell>
        </row>
        <row r="291">
          <cell r="F291" t="str">
            <v>2010086NOSE CREEK WATERSHED</v>
          </cell>
          <cell r="G291">
            <v>0</v>
          </cell>
        </row>
        <row r="292">
          <cell r="F292" t="str">
            <v>2010105BOW RIVER WATERSHED</v>
          </cell>
          <cell r="G292">
            <v>356.18</v>
          </cell>
        </row>
        <row r="293">
          <cell r="F293" t="str">
            <v>2011008BOW RIVER WATERSHED</v>
          </cell>
          <cell r="G293">
            <v>12921.83</v>
          </cell>
        </row>
        <row r="294">
          <cell r="F294" t="str">
            <v>2011008SANITARY SEWER LEVY-COLLECTION</v>
          </cell>
          <cell r="G294">
            <v>35665.78</v>
          </cell>
        </row>
        <row r="295">
          <cell r="F295" t="str">
            <v>2011008SANITARY SEWER LEVY-TREATMENT</v>
          </cell>
          <cell r="G295">
            <v>58635.08</v>
          </cell>
        </row>
        <row r="296">
          <cell r="F296" t="str">
            <v>2011008WATER LEVY - DISTRIBUTION</v>
          </cell>
          <cell r="G296">
            <v>38514.620000000003</v>
          </cell>
        </row>
        <row r="297">
          <cell r="F297" t="str">
            <v>2011008WATER LEVY - TREATMENT</v>
          </cell>
          <cell r="G297">
            <v>13508.6</v>
          </cell>
        </row>
        <row r="298">
          <cell r="F298" t="str">
            <v>2011020SHEPARD WATERSHED</v>
          </cell>
          <cell r="G298">
            <v>1154120.67</v>
          </cell>
        </row>
        <row r="299">
          <cell r="F299" t="str">
            <v>2011020SANITARY SEWER LEVY-COLLECTION</v>
          </cell>
          <cell r="G299">
            <v>203887.12</v>
          </cell>
        </row>
        <row r="300">
          <cell r="F300" t="str">
            <v>2011020SANITARY SEWER LEVY-TREATMENT</v>
          </cell>
          <cell r="G300">
            <v>335193.53000000003</v>
          </cell>
        </row>
        <row r="301">
          <cell r="F301" t="str">
            <v>2011020WATER LEVY - DISTRIBUTION</v>
          </cell>
          <cell r="G301">
            <v>220172.81</v>
          </cell>
        </row>
        <row r="302">
          <cell r="F302" t="str">
            <v>2011020WATER LEVY - TREATMENT</v>
          </cell>
          <cell r="G302">
            <v>77223.34</v>
          </cell>
        </row>
        <row r="303">
          <cell r="F303" t="str">
            <v>2011044SANITARY SEWER LEVY-COLLECTION</v>
          </cell>
          <cell r="G303">
            <v>347980.6</v>
          </cell>
        </row>
        <row r="304">
          <cell r="F304" t="str">
            <v>2011044SANITARY SEWER LEVY-TREATMENT</v>
          </cell>
          <cell r="G304">
            <v>572140.26</v>
          </cell>
        </row>
        <row r="305">
          <cell r="F305" t="str">
            <v>2011044WATER LEVY - DISTRIBUTION</v>
          </cell>
          <cell r="G305">
            <v>375777.56</v>
          </cell>
        </row>
        <row r="306">
          <cell r="F306" t="str">
            <v>2011044WATER LEVY - TREATMENT</v>
          </cell>
          <cell r="G306">
            <v>131807.38</v>
          </cell>
        </row>
        <row r="307">
          <cell r="F307" t="str">
            <v>2012001NOSE CREEK WATERSHED</v>
          </cell>
          <cell r="G307">
            <v>23487.3</v>
          </cell>
        </row>
        <row r="308">
          <cell r="F308" t="str">
            <v>2012001SANITARY SEWER LEVY-COLLECTION</v>
          </cell>
          <cell r="G308">
            <v>41611.730000000003</v>
          </cell>
        </row>
        <row r="309">
          <cell r="F309" t="str">
            <v>2012001SANITARY SEWER LEVY-TREATMENT</v>
          </cell>
          <cell r="G309">
            <v>68416.350000000006</v>
          </cell>
        </row>
        <row r="310">
          <cell r="F310" t="str">
            <v>2012001WATER LEVY - DISTRIBUTION</v>
          </cell>
          <cell r="G310">
            <v>44933.93</v>
          </cell>
        </row>
        <row r="311">
          <cell r="F311" t="str">
            <v>2012001WATER LEVY - TREATMENT</v>
          </cell>
          <cell r="G311">
            <v>15761.54</v>
          </cell>
        </row>
        <row r="312">
          <cell r="F312" t="str">
            <v>2012002NOSE CREEK WATERSHED</v>
          </cell>
          <cell r="G312">
            <v>12065.99</v>
          </cell>
        </row>
        <row r="313">
          <cell r="F313" t="str">
            <v>2012002SANITARY SEWER LEVY-COLLECTION</v>
          </cell>
          <cell r="G313">
            <v>21376.94</v>
          </cell>
        </row>
        <row r="314">
          <cell r="F314" t="str">
            <v>2012002SANITARY SEWER LEVY-TREATMENT</v>
          </cell>
          <cell r="G314">
            <v>35147.11</v>
          </cell>
        </row>
        <row r="315">
          <cell r="F315" t="str">
            <v>2012002WATER LEVY - DISTRIBUTION</v>
          </cell>
          <cell r="G315">
            <v>23083.63</v>
          </cell>
        </row>
        <row r="316">
          <cell r="F316" t="str">
            <v>2012002WATER LEVY - TREATMENT</v>
          </cell>
          <cell r="G316">
            <v>8097.08</v>
          </cell>
        </row>
        <row r="317">
          <cell r="F317" t="str">
            <v>2012003BOW RIVER WATERSHED</v>
          </cell>
          <cell r="G317">
            <v>21134.400000000001</v>
          </cell>
        </row>
        <row r="318">
          <cell r="F318" t="str">
            <v>2012003SANITARY SEWER LEVY-COLLECTION</v>
          </cell>
          <cell r="G318">
            <v>97031.52</v>
          </cell>
        </row>
        <row r="319">
          <cell r="F319" t="str">
            <v>2012003SANITARY SEWER LEVY-TREATMENT</v>
          </cell>
          <cell r="G319">
            <v>159535.38</v>
          </cell>
        </row>
        <row r="320">
          <cell r="F320" t="str">
            <v>2012003WATER LEVY - DISTRIBUTION</v>
          </cell>
          <cell r="G320">
            <v>104778.34</v>
          </cell>
        </row>
        <row r="321">
          <cell r="F321" t="str">
            <v>2012003WATER LEVY - TREATMENT</v>
          </cell>
          <cell r="G321">
            <v>36753.24</v>
          </cell>
        </row>
        <row r="322">
          <cell r="F322" t="str">
            <v>2012004BOW RIVER WATERSHED</v>
          </cell>
          <cell r="G322">
            <v>6297.25</v>
          </cell>
        </row>
        <row r="323">
          <cell r="F323" t="str">
            <v>2012004SANITARY SEWER LEVY-COLLECTION</v>
          </cell>
          <cell r="G323">
            <v>28911.71</v>
          </cell>
        </row>
        <row r="324">
          <cell r="F324" t="str">
            <v>2012004SANITARY SEWER LEVY-TREATMENT</v>
          </cell>
          <cell r="G324">
            <v>47535.49</v>
          </cell>
        </row>
        <row r="325">
          <cell r="F325" t="str">
            <v>2012004WATER LEVY - DISTRIBUTION</v>
          </cell>
          <cell r="G325">
            <v>31219.97</v>
          </cell>
        </row>
        <row r="326">
          <cell r="F326" t="str">
            <v>2012004WATER LEVY - TREATMENT</v>
          </cell>
          <cell r="G326">
            <v>10951.07</v>
          </cell>
        </row>
        <row r="327">
          <cell r="F327" t="str">
            <v>2012005NOSE CREEK WATERSHED</v>
          </cell>
          <cell r="G327">
            <v>100569.14</v>
          </cell>
        </row>
        <row r="328">
          <cell r="F328" t="str">
            <v>2012005SANITARY SEWER LEVY-COLLECTION</v>
          </cell>
          <cell r="G328">
            <v>178175.24</v>
          </cell>
        </row>
        <row r="329">
          <cell r="F329" t="str">
            <v>2012005SANITARY SEWER LEVY-TREATMENT</v>
          </cell>
          <cell r="G329">
            <v>292948.66000000003</v>
          </cell>
        </row>
        <row r="330">
          <cell r="F330" t="str">
            <v>2012005WATER LEVY - DISTRIBUTION</v>
          </cell>
          <cell r="G330">
            <v>192400.42</v>
          </cell>
        </row>
        <row r="331">
          <cell r="F331" t="str">
            <v>2012005WATER LEVY - TREATMENT</v>
          </cell>
          <cell r="G331">
            <v>67488.56</v>
          </cell>
        </row>
        <row r="332">
          <cell r="F332" t="str">
            <v>2012006NOSE CREEK WATERSHED</v>
          </cell>
          <cell r="G332">
            <v>6822</v>
          </cell>
        </row>
        <row r="333">
          <cell r="F333" t="str">
            <v>2012006SANITARY SEWER LEVY-COLLECTION</v>
          </cell>
          <cell r="G333">
            <v>12086.33</v>
          </cell>
        </row>
        <row r="334">
          <cell r="F334" t="str">
            <v>2012006SANITARY SEWER LEVY-TREATMENT</v>
          </cell>
          <cell r="G334">
            <v>19871.849999999999</v>
          </cell>
        </row>
        <row r="335">
          <cell r="F335" t="str">
            <v>2012006WATER LEVY - DISTRIBUTION</v>
          </cell>
          <cell r="G335">
            <v>13051.27</v>
          </cell>
        </row>
        <row r="336">
          <cell r="F336" t="str">
            <v>2012006WATER LEVY - TREATMENT</v>
          </cell>
          <cell r="G336">
            <v>4578.0200000000004</v>
          </cell>
        </row>
        <row r="337">
          <cell r="F337" t="str">
            <v>2012007NOSE CREEK WATERSHED</v>
          </cell>
          <cell r="G337">
            <v>15462.55</v>
          </cell>
        </row>
        <row r="338">
          <cell r="F338" t="str">
            <v>2012007SANITARY SEWER LEVY-COLLECTION</v>
          </cell>
          <cell r="G338">
            <v>27394.53</v>
          </cell>
        </row>
        <row r="339">
          <cell r="F339" t="str">
            <v>2012007SANITARY SEWER LEVY-TREATMENT</v>
          </cell>
          <cell r="G339">
            <v>45041</v>
          </cell>
        </row>
        <row r="340">
          <cell r="F340" t="str">
            <v>2012007WATER LEVY - DISTRIBUTION</v>
          </cell>
          <cell r="G340">
            <v>29581.66</v>
          </cell>
        </row>
        <row r="341">
          <cell r="F341" t="str">
            <v>2012007WATER LEVY - TREATMENT</v>
          </cell>
          <cell r="G341">
            <v>10376.4</v>
          </cell>
        </row>
        <row r="342">
          <cell r="F342" t="str">
            <v>2012008SANITARY SEWER LEVY-COLLECTION</v>
          </cell>
          <cell r="G342">
            <v>18035.73</v>
          </cell>
        </row>
        <row r="343">
          <cell r="F343" t="str">
            <v>2012008SANITARY SEWER LEVY-TREATMENT</v>
          </cell>
          <cell r="G343">
            <v>29653.620000000003</v>
          </cell>
        </row>
        <row r="344">
          <cell r="F344" t="str">
            <v>2012008WATER LEVY - DISTRIBUTION</v>
          </cell>
          <cell r="G344">
            <v>19475.66</v>
          </cell>
        </row>
        <row r="345">
          <cell r="F345" t="str">
            <v>2012008WATER LEVY - TREATMENT</v>
          </cell>
          <cell r="G345">
            <v>6831.51</v>
          </cell>
        </row>
        <row r="346">
          <cell r="F346" t="str">
            <v>2012010NOSE CREEK WATERSHED</v>
          </cell>
          <cell r="G346">
            <v>38420.65</v>
          </cell>
        </row>
        <row r="347">
          <cell r="F347" t="str">
            <v>2012010SANITARY SEWER LEVY-COLLECTION</v>
          </cell>
          <cell r="G347">
            <v>68068.67</v>
          </cell>
        </row>
        <row r="348">
          <cell r="F348" t="str">
            <v>2012010SANITARY SEWER LEVY-TREATMENT</v>
          </cell>
          <cell r="G348">
            <v>111915.81</v>
          </cell>
        </row>
        <row r="349">
          <cell r="F349" t="str">
            <v>2012010WATER LEVY - DISTRIBUTION</v>
          </cell>
          <cell r="G349">
            <v>73503.149999999994</v>
          </cell>
        </row>
        <row r="350">
          <cell r="F350" t="str">
            <v>2012010WATER LEVY - TREATMENT</v>
          </cell>
          <cell r="G350">
            <v>25782.799999999999</v>
          </cell>
        </row>
        <row r="351">
          <cell r="F351" t="str">
            <v>2012016NOSE CREEK WATERSHED</v>
          </cell>
          <cell r="G351">
            <v>90215.87</v>
          </cell>
        </row>
        <row r="352">
          <cell r="F352" t="str">
            <v>2012016SANITARY SEWER LEVY-COLLECTION</v>
          </cell>
          <cell r="G352">
            <v>159832.67000000001</v>
          </cell>
        </row>
        <row r="353">
          <cell r="F353" t="str">
            <v>2012016SANITARY SEWER LEVY-TREATMENT</v>
          </cell>
          <cell r="G353">
            <v>262790.53000000003</v>
          </cell>
        </row>
        <row r="354">
          <cell r="F354" t="str">
            <v>2012016WATER LEVY - DISTRIBUTION</v>
          </cell>
          <cell r="G354">
            <v>172593.41</v>
          </cell>
        </row>
        <row r="355">
          <cell r="F355" t="str">
            <v>2012016WATER LEVY - TREATMENT</v>
          </cell>
          <cell r="G355">
            <v>60540.83</v>
          </cell>
        </row>
        <row r="356">
          <cell r="F356" t="str">
            <v>2012018NOSE CREEK WATERSHED</v>
          </cell>
          <cell r="G356">
            <v>158185.68</v>
          </cell>
        </row>
        <row r="357">
          <cell r="F357" t="str">
            <v>2012018SANITARY SEWER LEVY-COLLECTION</v>
          </cell>
          <cell r="G357">
            <v>280252.68</v>
          </cell>
        </row>
        <row r="358">
          <cell r="F358" t="str">
            <v>2012018SANITARY SEWER LEVY-TREATMENT</v>
          </cell>
          <cell r="G358">
            <v>460780.32</v>
          </cell>
        </row>
        <row r="359">
          <cell r="F359" t="str">
            <v>2012018WATER LEVY - DISTRIBUTION</v>
          </cell>
          <cell r="G359">
            <v>302627.52</v>
          </cell>
        </row>
        <row r="360">
          <cell r="F360" t="str">
            <v>2012018WATER LEVY - TREATMENT</v>
          </cell>
          <cell r="G360">
            <v>106153.08</v>
          </cell>
        </row>
        <row r="361">
          <cell r="F361" t="str">
            <v>2012019BOW RIVER WATERSHED</v>
          </cell>
          <cell r="G361">
            <v>48261.57</v>
          </cell>
        </row>
        <row r="362">
          <cell r="F362" t="str">
            <v>2012019SANITARY SEWER LEVY-COLLECTION</v>
          </cell>
          <cell r="G362">
            <v>221576.91</v>
          </cell>
        </row>
        <row r="363">
          <cell r="F363" t="str">
            <v>2012019SANITARY SEWER LEVY-TREATMENT</v>
          </cell>
          <cell r="G363">
            <v>364307.94</v>
          </cell>
        </row>
        <row r="364">
          <cell r="F364" t="str">
            <v>2012019WATER LEVY - DISTRIBUTION</v>
          </cell>
          <cell r="G364">
            <v>239267.18</v>
          </cell>
        </row>
        <row r="365">
          <cell r="F365" t="str">
            <v>2012019WATER LEVY - TREATMENT</v>
          </cell>
          <cell r="G365">
            <v>83928.09</v>
          </cell>
        </row>
        <row r="366">
          <cell r="F366" t="str">
            <v>2012020BOW RIVER WATERSHED</v>
          </cell>
          <cell r="G366">
            <v>13812.36</v>
          </cell>
        </row>
        <row r="367">
          <cell r="F367" t="str">
            <v>2012020SANITARY SEWER LEVY-COLLECTION</v>
          </cell>
          <cell r="G367">
            <v>63414.84</v>
          </cell>
        </row>
        <row r="368">
          <cell r="F368" t="str">
            <v>2012020SANITARY SEWER LEVY-TREATMENT</v>
          </cell>
          <cell r="G368">
            <v>104264.16</v>
          </cell>
        </row>
        <row r="369">
          <cell r="F369" t="str">
            <v>2012020WATER LEVY - DISTRIBUTION</v>
          </cell>
          <cell r="G369">
            <v>68477.760000000009</v>
          </cell>
        </row>
        <row r="370">
          <cell r="F370" t="str">
            <v>2012020WATER LEVY - TREATMENT</v>
          </cell>
          <cell r="G370">
            <v>24020.04</v>
          </cell>
        </row>
        <row r="371">
          <cell r="F371" t="str">
            <v>2012021SHEPARD WATERSHED</v>
          </cell>
          <cell r="G371">
            <v>289548.48</v>
          </cell>
        </row>
        <row r="372">
          <cell r="F372" t="str">
            <v>2012022SHEPARD WATERSHED</v>
          </cell>
          <cell r="G372">
            <v>354352.43</v>
          </cell>
        </row>
        <row r="373">
          <cell r="F373" t="str">
            <v>2012022SANITARY SEWER LEVY-COLLECTION</v>
          </cell>
          <cell r="G373">
            <v>115305.91</v>
          </cell>
        </row>
        <row r="374">
          <cell r="F374" t="str">
            <v>2012022SANITARY SEWER LEVY-TREATMENT</v>
          </cell>
          <cell r="G374">
            <v>189581.39</v>
          </cell>
        </row>
        <row r="375">
          <cell r="F375" t="str">
            <v>2012022WATER LEVY - DISTRIBUTION</v>
          </cell>
          <cell r="G375">
            <v>124511.71</v>
          </cell>
        </row>
        <row r="376">
          <cell r="F376" t="str">
            <v>2012022WATER LEVY - TREATMENT</v>
          </cell>
          <cell r="G376">
            <v>43675.15</v>
          </cell>
        </row>
        <row r="377">
          <cell r="F377" t="str">
            <v>2012023NOSE CREEK WATERSHED</v>
          </cell>
          <cell r="G377">
            <v>42481.13</v>
          </cell>
        </row>
        <row r="378">
          <cell r="F378" t="str">
            <v>2012023SANITARY SEWER LEVY-COLLECTION</v>
          </cell>
          <cell r="G378">
            <v>75262.510000000009</v>
          </cell>
        </row>
        <row r="379">
          <cell r="F379" t="str">
            <v>2012023SANITARY SEWER LEVY-TREATMENT</v>
          </cell>
          <cell r="G379">
            <v>123743.62</v>
          </cell>
        </row>
        <row r="380">
          <cell r="F380" t="str">
            <v>2012023WATER LEVY - DISTRIBUTION</v>
          </cell>
          <cell r="G380">
            <v>81271.320000000007</v>
          </cell>
        </row>
        <row r="381">
          <cell r="F381" t="str">
            <v>2012023WATER LEVY - TREATMENT</v>
          </cell>
          <cell r="G381">
            <v>28507.66</v>
          </cell>
        </row>
        <row r="382">
          <cell r="F382" t="str">
            <v>2012024NOSE CREEK WATERSHED</v>
          </cell>
          <cell r="G382">
            <v>60079.77</v>
          </cell>
        </row>
        <row r="383">
          <cell r="F383" t="str">
            <v>2012024SANITARY SEWER LEVY-COLLECTION</v>
          </cell>
          <cell r="G383">
            <v>106441.47</v>
          </cell>
        </row>
        <row r="384">
          <cell r="F384" t="str">
            <v>2012024SANITARY SEWER LEVY-TREATMENT</v>
          </cell>
          <cell r="G384">
            <v>175006.83</v>
          </cell>
        </row>
        <row r="385">
          <cell r="F385" t="str">
            <v>2012024WATER LEVY - DISTRIBUTION</v>
          </cell>
          <cell r="G385">
            <v>114939.55</v>
          </cell>
        </row>
        <row r="386">
          <cell r="F386" t="str">
            <v>2012024WATER LEVY - TREATMENT</v>
          </cell>
          <cell r="G386">
            <v>40317.51</v>
          </cell>
        </row>
        <row r="387">
          <cell r="F387" t="str">
            <v>2012025NOSE CREEK WATERSHED</v>
          </cell>
          <cell r="G387">
            <v>23949.16</v>
          </cell>
        </row>
        <row r="388">
          <cell r="F388" t="str">
            <v>2012025SANITARY SEWER LEVY-COLLECTION</v>
          </cell>
          <cell r="G388">
            <v>42429.990000000005</v>
          </cell>
        </row>
        <row r="389">
          <cell r="F389" t="str">
            <v>2012025SANITARY SEWER LEVY-TREATMENT</v>
          </cell>
          <cell r="G389">
            <v>69761.69</v>
          </cell>
        </row>
        <row r="390">
          <cell r="F390" t="str">
            <v>2012025WATER LEVY - DISTRIBUTION</v>
          </cell>
          <cell r="G390">
            <v>45817.509999999995</v>
          </cell>
        </row>
        <row r="391">
          <cell r="F391" t="str">
            <v>2012025WATER LEVY - TREATMENT</v>
          </cell>
          <cell r="G391">
            <v>16071.48</v>
          </cell>
        </row>
        <row r="392">
          <cell r="F392" t="str">
            <v>2012026ELBOW RIVER WATERSHED</v>
          </cell>
          <cell r="G392">
            <v>343.56</v>
          </cell>
        </row>
        <row r="393">
          <cell r="F393" t="str">
            <v>2012026SANITARY SEWER LEVY-COLLECTION</v>
          </cell>
          <cell r="G393">
            <v>18359.62</v>
          </cell>
        </row>
        <row r="394">
          <cell r="F394" t="str">
            <v>2012026SANITARY SEWER LEVY-TREATMENT</v>
          </cell>
          <cell r="G394">
            <v>30186.16</v>
          </cell>
        </row>
        <row r="395">
          <cell r="F395" t="str">
            <v>2012026WATER LEVY - DISTRIBUTION</v>
          </cell>
          <cell r="G395">
            <v>19825.419999999998</v>
          </cell>
        </row>
        <row r="396">
          <cell r="F396" t="str">
            <v>2012026WATER LEVY - TREATMENT</v>
          </cell>
          <cell r="G396">
            <v>6954.19</v>
          </cell>
        </row>
        <row r="397">
          <cell r="F397" t="str">
            <v>2012027BOW RIVER WATERSHED</v>
          </cell>
          <cell r="G397">
            <v>5198.2</v>
          </cell>
        </row>
        <row r="398">
          <cell r="F398" t="str">
            <v>2012027SHEPARD WATERSHED</v>
          </cell>
          <cell r="G398">
            <v>299711.75</v>
          </cell>
        </row>
        <row r="399">
          <cell r="F399" t="str">
            <v>2012027SANITARY SEWER LEVY-COLLECTION</v>
          </cell>
          <cell r="G399">
            <v>121391.69</v>
          </cell>
        </row>
        <row r="400">
          <cell r="F400" t="str">
            <v>2012027SANITARY SEWER LEVY-TREATMENT</v>
          </cell>
          <cell r="G400">
            <v>199587.39</v>
          </cell>
        </row>
        <row r="401">
          <cell r="F401" t="str">
            <v>2012027WATER LEVY - DISTRIBUTION</v>
          </cell>
          <cell r="G401">
            <v>131083.37</v>
          </cell>
        </row>
        <row r="402">
          <cell r="F402" t="str">
            <v>2012027WATER LEVY - TREATMENT</v>
          </cell>
          <cell r="G402">
            <v>45980.3</v>
          </cell>
        </row>
        <row r="403">
          <cell r="F403" t="str">
            <v>2012028SHEPARD WATERSHED</v>
          </cell>
          <cell r="G403">
            <v>569038.46</v>
          </cell>
        </row>
        <row r="404">
          <cell r="F404" t="str">
            <v>2012028SANITARY SEWER LEVY-COLLECTION</v>
          </cell>
          <cell r="G404">
            <v>185164.51</v>
          </cell>
        </row>
        <row r="405">
          <cell r="F405" t="str">
            <v>2012028SANITARY SEWER LEVY-TREATMENT</v>
          </cell>
          <cell r="G405">
            <v>304440.14</v>
          </cell>
        </row>
        <row r="406">
          <cell r="F406" t="str">
            <v>2012028WATER LEVY - DISTRIBUTION</v>
          </cell>
          <cell r="G406">
            <v>199947.7</v>
          </cell>
        </row>
        <row r="407">
          <cell r="F407" t="str">
            <v>2012028WATER LEVY - TREATMENT</v>
          </cell>
          <cell r="G407">
            <v>70135.929999999993</v>
          </cell>
        </row>
        <row r="408">
          <cell r="F408" t="str">
            <v>2012029NOSE CREEK WATERSHED</v>
          </cell>
          <cell r="G408">
            <v>115935.48</v>
          </cell>
        </row>
        <row r="409">
          <cell r="F409" t="str">
            <v>2012029SANITARY SEWER LEVY-COLLECTION</v>
          </cell>
          <cell r="G409">
            <v>205399.31</v>
          </cell>
        </row>
        <row r="410">
          <cell r="F410" t="str">
            <v>2012029SANITARY SEWER LEVY-TREATMENT</v>
          </cell>
          <cell r="G410">
            <v>337709.37</v>
          </cell>
        </row>
        <row r="411">
          <cell r="F411" t="str">
            <v>2012029WATER LEVY - DISTRIBUTION</v>
          </cell>
          <cell r="G411">
            <v>221797.99</v>
          </cell>
        </row>
        <row r="412">
          <cell r="F412" t="str">
            <v>2012029WATER LEVY - TREATMENT</v>
          </cell>
          <cell r="G412">
            <v>77800.399999999994</v>
          </cell>
        </row>
        <row r="413">
          <cell r="F413" t="str">
            <v>2012030BOW RIVER WATERSHED</v>
          </cell>
          <cell r="G413">
            <v>19879.400000000001</v>
          </cell>
        </row>
        <row r="414">
          <cell r="F414" t="str">
            <v>2012030SANITARY SEWER LEVY-COLLECTION</v>
          </cell>
          <cell r="G414">
            <v>91269.64</v>
          </cell>
        </row>
        <row r="415">
          <cell r="F415" t="str">
            <v>2012030SANITARY SEWER LEVY-TREATMENT</v>
          </cell>
          <cell r="G415">
            <v>150061.91</v>
          </cell>
        </row>
        <row r="416">
          <cell r="F416" t="str">
            <v>2012030WATER LEVY - DISTRIBUTION</v>
          </cell>
          <cell r="G416">
            <v>98556.43</v>
          </cell>
        </row>
        <row r="417">
          <cell r="F417" t="str">
            <v>2012030WATER LEVY - TREATMENT</v>
          </cell>
          <cell r="G417">
            <v>34570.78</v>
          </cell>
        </row>
        <row r="418">
          <cell r="F418" t="str">
            <v>2012031NOSE CREEK WATERSHED</v>
          </cell>
          <cell r="G418">
            <v>127914.87</v>
          </cell>
        </row>
        <row r="419">
          <cell r="F419" t="str">
            <v>2012031SANITARY SEWER LEVY-COLLECTION</v>
          </cell>
          <cell r="G419">
            <v>226622.82</v>
          </cell>
        </row>
        <row r="420">
          <cell r="F420" t="str">
            <v>2012031SANITARY SEWER LEVY-TREATMENT</v>
          </cell>
          <cell r="G420">
            <v>372604.23</v>
          </cell>
        </row>
        <row r="421">
          <cell r="F421" t="str">
            <v>2012031WATER LEVY - DISTRIBUTION</v>
          </cell>
          <cell r="G421">
            <v>244715.95</v>
          </cell>
        </row>
        <row r="422">
          <cell r="F422" t="str">
            <v>2012031WATER LEVY - TREATMENT</v>
          </cell>
          <cell r="G422">
            <v>85839.360000000001</v>
          </cell>
        </row>
        <row r="423">
          <cell r="F423" t="str">
            <v>2012032NOSE CREEK WATERSHED</v>
          </cell>
          <cell r="G423">
            <v>181749.96</v>
          </cell>
        </row>
        <row r="424">
          <cell r="F424" t="str">
            <v>2012032SANITARY SEWER LEVY-COLLECTION</v>
          </cell>
          <cell r="G424">
            <v>322000.78999999998</v>
          </cell>
        </row>
        <row r="425">
          <cell r="F425" t="str">
            <v>2012032SANITARY SEWER LEVY-TREATMENT</v>
          </cell>
          <cell r="G425">
            <v>529420.89</v>
          </cell>
        </row>
        <row r="426">
          <cell r="F426" t="str">
            <v>2012032WATER LEVY - DISTRIBUTION</v>
          </cell>
          <cell r="G426">
            <v>347708.71</v>
          </cell>
        </row>
        <row r="427">
          <cell r="F427" t="str">
            <v>2012032WATER LEVY - TREATMENT</v>
          </cell>
          <cell r="G427">
            <v>121966.28</v>
          </cell>
        </row>
        <row r="428">
          <cell r="F428" t="str">
            <v>2012033NOSE CREEK WATERSHED</v>
          </cell>
          <cell r="G428">
            <v>64582.86</v>
          </cell>
        </row>
        <row r="429">
          <cell r="F429" t="str">
            <v>2012033SANITARY SEWER LEVY-COLLECTION</v>
          </cell>
          <cell r="G429">
            <v>114419.46</v>
          </cell>
        </row>
        <row r="430">
          <cell r="F430" t="str">
            <v>2012033SANITARY SEWER LEVY-TREATMENT</v>
          </cell>
          <cell r="G430">
            <v>188123.94</v>
          </cell>
        </row>
        <row r="431">
          <cell r="F431" t="str">
            <v>2012033WATER LEVY - DISTRIBUTION</v>
          </cell>
          <cell r="G431">
            <v>123554.5</v>
          </cell>
        </row>
        <row r="432">
          <cell r="F432" t="str">
            <v>2012033WATER LEVY - TREATMENT</v>
          </cell>
          <cell r="G432">
            <v>43339.38</v>
          </cell>
        </row>
        <row r="433">
          <cell r="F433" t="str">
            <v>2012034BOW RIVER WATERSHED</v>
          </cell>
          <cell r="G433">
            <v>9208.24</v>
          </cell>
        </row>
        <row r="434">
          <cell r="F434" t="str">
            <v>2012034SANITARY SEWER LEVY-COLLECTION</v>
          </cell>
          <cell r="G434">
            <v>42276.56</v>
          </cell>
        </row>
        <row r="435">
          <cell r="F435" t="str">
            <v>2012034SANITARY SEWER LEVY-TREATMENT</v>
          </cell>
          <cell r="G435">
            <v>69509.440000000002</v>
          </cell>
        </row>
        <row r="436">
          <cell r="F436" t="str">
            <v>2012034WATER LEVY - DISTRIBUTION</v>
          </cell>
          <cell r="G436">
            <v>45651.839999999997</v>
          </cell>
        </row>
        <row r="437">
          <cell r="F437" t="str">
            <v>2012034WATER LEVY - TREATMENT</v>
          </cell>
          <cell r="G437">
            <v>16013.36</v>
          </cell>
        </row>
        <row r="438">
          <cell r="F438" t="str">
            <v>2012035SHEPARD WATERSHED</v>
          </cell>
          <cell r="G438">
            <v>253243.59</v>
          </cell>
        </row>
        <row r="439">
          <cell r="F439" t="str">
            <v>2012035SANITARY SEWER LEVY-COLLECTION</v>
          </cell>
          <cell r="G439">
            <v>82405.2</v>
          </cell>
        </row>
        <row r="440">
          <cell r="F440" t="str">
            <v>2012035SANITARY SEWER LEVY-TREATMENT</v>
          </cell>
          <cell r="G440">
            <v>135487.35</v>
          </cell>
        </row>
        <row r="441">
          <cell r="F441" t="str">
            <v>2012035WATER LEVY - DISTRIBUTION</v>
          </cell>
          <cell r="G441">
            <v>88984.27</v>
          </cell>
        </row>
        <row r="442">
          <cell r="F442" t="str">
            <v>2012035WATER LEVY - TREATMENT</v>
          </cell>
          <cell r="G442">
            <v>31213.14</v>
          </cell>
        </row>
        <row r="443">
          <cell r="F443" t="str">
            <v>2012207ELBOW RIVER WATERSHED</v>
          </cell>
          <cell r="G443">
            <v>42.11</v>
          </cell>
        </row>
        <row r="444">
          <cell r="F444" t="str">
            <v>2012207SANITARY SEWER LEVY-COLLECTION</v>
          </cell>
          <cell r="G444">
            <v>2250.1999999999998</v>
          </cell>
        </row>
        <row r="445">
          <cell r="F445" t="str">
            <v>2012207SANITARY SEWER LEVY-TREATMENT</v>
          </cell>
          <cell r="G445">
            <v>3699.7</v>
          </cell>
        </row>
        <row r="446">
          <cell r="F446" t="str">
            <v>2012207WATER LEVY - DISTRIBUTION</v>
          </cell>
          <cell r="G446">
            <v>2429.86</v>
          </cell>
        </row>
        <row r="447">
          <cell r="F447" t="str">
            <v>2012207WATER LEVY - TREATMENT</v>
          </cell>
          <cell r="G447">
            <v>852.32</v>
          </cell>
        </row>
        <row r="448">
          <cell r="F448" t="str">
            <v>2012208FISH CREEK WATERSHED</v>
          </cell>
          <cell r="G448">
            <v>1006.47</v>
          </cell>
        </row>
        <row r="449">
          <cell r="F449" t="str">
            <v>2012208SANITARY SEWER LEVY-COLLECTION</v>
          </cell>
          <cell r="G449">
            <v>29031.040000000001</v>
          </cell>
        </row>
        <row r="450">
          <cell r="F450" t="str">
            <v>2012208SANITARY SEWER LEVY-TREATMENT</v>
          </cell>
          <cell r="G450">
            <v>47731.68</v>
          </cell>
        </row>
        <row r="451">
          <cell r="F451" t="str">
            <v>2012208WATER LEVY - DISTRIBUTION</v>
          </cell>
          <cell r="G451">
            <v>31348.82</v>
          </cell>
        </row>
        <row r="452">
          <cell r="F452" t="str">
            <v>2012208WATER LEVY - TREATMENT</v>
          </cell>
          <cell r="G452">
            <v>10996.27</v>
          </cell>
        </row>
        <row r="453">
          <cell r="F453" t="str">
            <v>2012209PINE CREEK WATERSHED</v>
          </cell>
          <cell r="G453">
            <v>7294.88</v>
          </cell>
        </row>
        <row r="454">
          <cell r="F454" t="str">
            <v>2012209SANITARY SEWER LEVY-COLLECTION</v>
          </cell>
          <cell r="G454">
            <v>33838.300000000003</v>
          </cell>
        </row>
        <row r="455">
          <cell r="F455" t="str">
            <v>2012209SANITARY SEWER LEVY-TREATMENT</v>
          </cell>
          <cell r="G455">
            <v>55635.58</v>
          </cell>
        </row>
        <row r="456">
          <cell r="F456" t="str">
            <v>2012209WATER LEVY - DISTRIBUTION</v>
          </cell>
          <cell r="G456">
            <v>36539.879999999997</v>
          </cell>
        </row>
        <row r="457">
          <cell r="F457" t="str">
            <v>2012209WATER LEVY - TREATMENT</v>
          </cell>
          <cell r="G457">
            <v>12817.15</v>
          </cell>
        </row>
        <row r="458">
          <cell r="F458" t="str">
            <v>2012210PINE CREEK WATERSHED</v>
          </cell>
          <cell r="G458">
            <v>10422.299999999999</v>
          </cell>
        </row>
        <row r="459">
          <cell r="F459" t="str">
            <v>2012210SANITARY SEWER LEVY-COLLECTION</v>
          </cell>
          <cell r="G459">
            <v>48345.29</v>
          </cell>
        </row>
        <row r="460">
          <cell r="F460" t="str">
            <v>2012210SANITARY SEWER LEVY-TREATMENT</v>
          </cell>
          <cell r="G460">
            <v>79487.41</v>
          </cell>
        </row>
        <row r="461">
          <cell r="F461" t="str">
            <v>2012210WATER LEVY - DISTRIBUTION</v>
          </cell>
          <cell r="G461">
            <v>52205.09</v>
          </cell>
        </row>
        <row r="462">
          <cell r="F462" t="str">
            <v>2012210WATER LEVY - TREATMENT</v>
          </cell>
          <cell r="G462">
            <v>18312.05</v>
          </cell>
        </row>
        <row r="463">
          <cell r="F463" t="str">
            <v>2013001NOSE CREEK WATERSHED</v>
          </cell>
          <cell r="G463">
            <v>112057.19</v>
          </cell>
        </row>
        <row r="464">
          <cell r="F464" t="str">
            <v>2013001SANITARY SEWER LEVY-COLLECTION</v>
          </cell>
          <cell r="G464">
            <v>198524.67</v>
          </cell>
        </row>
        <row r="465">
          <cell r="F465" t="str">
            <v>2013001SANITARY SEWER LEVY-TREATMENT</v>
          </cell>
          <cell r="G465">
            <v>326406.06</v>
          </cell>
        </row>
        <row r="466">
          <cell r="F466" t="str">
            <v>2013001WATER LEVY - DISTRIBUTION</v>
          </cell>
          <cell r="G466">
            <v>214382.46</v>
          </cell>
        </row>
        <row r="467">
          <cell r="F467" t="str">
            <v>2013001WATER LEVY - TREATMENT</v>
          </cell>
          <cell r="G467">
            <v>75201.279999999999</v>
          </cell>
        </row>
        <row r="468">
          <cell r="F468" t="str">
            <v>2013006BOW RIVER WATERSHED</v>
          </cell>
          <cell r="G468">
            <v>7374.51</v>
          </cell>
        </row>
        <row r="469">
          <cell r="F469" t="str">
            <v>2013006SANITARY SEWER LEVY-COLLECTION</v>
          </cell>
          <cell r="G469">
            <v>33858.57</v>
          </cell>
        </row>
        <row r="470">
          <cell r="F470" t="str">
            <v>2013006SANITARY SEWER LEVY-TREATMENT</v>
          </cell>
          <cell r="G470">
            <v>55668.86</v>
          </cell>
        </row>
        <row r="471">
          <cell r="F471" t="str">
            <v>2013006WATER LEVY - DISTRIBUTION</v>
          </cell>
          <cell r="G471">
            <v>36563.129999999997</v>
          </cell>
        </row>
        <row r="472">
          <cell r="F472" t="str">
            <v>2013006WATER LEVY - TREATMENT</v>
          </cell>
          <cell r="G472">
            <v>12825.65</v>
          </cell>
        </row>
        <row r="473">
          <cell r="F473" t="str">
            <v>2013008SHEPARD WATERSHED</v>
          </cell>
          <cell r="G473">
            <v>178905.75</v>
          </cell>
        </row>
        <row r="474">
          <cell r="F474" t="str">
            <v>2013008SANITARY SEWER LEVY-COLLECTION</v>
          </cell>
          <cell r="G474">
            <v>58215.47</v>
          </cell>
        </row>
        <row r="475">
          <cell r="F475" t="str">
            <v>2013008SANITARY SEWER LEVY-TREATMENT</v>
          </cell>
          <cell r="G475">
            <v>95715.459999999992</v>
          </cell>
        </row>
        <row r="476">
          <cell r="F476" t="str">
            <v>2013008WATER LEVY - DISTRIBUTION</v>
          </cell>
          <cell r="G476">
            <v>62865.61</v>
          </cell>
        </row>
        <row r="477">
          <cell r="F477" t="str">
            <v>2013008WATER LEVY - TREATMENT</v>
          </cell>
          <cell r="G477">
            <v>22052.059999999998</v>
          </cell>
        </row>
        <row r="478">
          <cell r="F478" t="str">
            <v>2013015SHEPARD WATERSHED</v>
          </cell>
          <cell r="G478">
            <v>415394.75</v>
          </cell>
        </row>
        <row r="479">
          <cell r="F479" t="str">
            <v>2013015SANITARY SEWER LEVY-COLLECTION</v>
          </cell>
          <cell r="G479">
            <v>135168.38</v>
          </cell>
        </row>
        <row r="480">
          <cell r="F480" t="str">
            <v>2013015SANITARY SEWER LEVY-TREATMENT</v>
          </cell>
          <cell r="G480">
            <v>222238.25</v>
          </cell>
        </row>
        <row r="481">
          <cell r="F481" t="str">
            <v>2013015WATER LEVY - DISTRIBUTION</v>
          </cell>
          <cell r="G481">
            <v>145965.37</v>
          </cell>
        </row>
        <row r="482">
          <cell r="F482" t="str">
            <v>2013015WATER LEVY - TREATMENT</v>
          </cell>
          <cell r="G482">
            <v>51201.88</v>
          </cell>
        </row>
        <row r="483">
          <cell r="F483" t="str">
            <v>2013016SHEPARD WATERSHED</v>
          </cell>
          <cell r="G483">
            <v>475538.45999999996</v>
          </cell>
        </row>
        <row r="484">
          <cell r="F484" t="str">
            <v>2013016SANITARY SEWER LEVY-COLLECTION</v>
          </cell>
          <cell r="G484">
            <v>154738.97999999998</v>
          </cell>
        </row>
        <row r="485">
          <cell r="F485" t="str">
            <v>2013016SANITARY SEWER LEVY-TREATMENT</v>
          </cell>
          <cell r="G485">
            <v>254415.44</v>
          </cell>
        </row>
        <row r="486">
          <cell r="F486" t="str">
            <v>2013016WATER LEVY - DISTRIBUTION</v>
          </cell>
          <cell r="G486">
            <v>167099.25</v>
          </cell>
        </row>
        <row r="487">
          <cell r="F487" t="str">
            <v>2013016WATER LEVY - TREATMENT</v>
          </cell>
          <cell r="G487">
            <v>58615.229999999996</v>
          </cell>
        </row>
        <row r="488">
          <cell r="F488" t="str">
            <v>2013020BOW RIVER WATERSHED</v>
          </cell>
          <cell r="G488">
            <v>33582.979999999996</v>
          </cell>
        </row>
        <row r="489">
          <cell r="F489" t="str">
            <v>2013020SANITARY SEWER LEVY-COLLECTION</v>
          </cell>
          <cell r="G489">
            <v>154189.44</v>
          </cell>
        </row>
        <row r="490">
          <cell r="F490" t="str">
            <v>2013020SANITARY SEWER LEVY-TREATMENT</v>
          </cell>
          <cell r="G490">
            <v>253511.91</v>
          </cell>
        </row>
        <row r="491">
          <cell r="F491" t="str">
            <v>2013020WATER LEVY - DISTRIBUTION</v>
          </cell>
          <cell r="G491">
            <v>166505.81</v>
          </cell>
        </row>
        <row r="492">
          <cell r="F492" t="str">
            <v>2013020WATER LEVY - TREATMENT</v>
          </cell>
          <cell r="G492">
            <v>58407.07</v>
          </cell>
        </row>
        <row r="493">
          <cell r="F493" t="str">
            <v>2013201SHEPARD WATERSHED</v>
          </cell>
          <cell r="G493">
            <v>37644.300000000003</v>
          </cell>
        </row>
        <row r="494">
          <cell r="F494" t="str">
            <v>2013201SANITARY SEWER LEVY-COLLECTION</v>
          </cell>
          <cell r="G494">
            <v>12249.36</v>
          </cell>
        </row>
        <row r="495">
          <cell r="F495" t="str">
            <v>2013201SANITARY SEWER LEVY-TREATMENT</v>
          </cell>
          <cell r="G495">
            <v>20139.89</v>
          </cell>
        </row>
        <row r="496">
          <cell r="F496" t="str">
            <v>2013201WATER LEVY - DISTRIBUTION</v>
          </cell>
          <cell r="G496">
            <v>13227.81</v>
          </cell>
        </row>
        <row r="497">
          <cell r="F497" t="str">
            <v>2013201WATER LEVY - TREATMENT</v>
          </cell>
          <cell r="G497">
            <v>4640.07</v>
          </cell>
        </row>
        <row r="498">
          <cell r="F498" t="str">
            <v>2013202NOSE CREEK WATERSHED</v>
          </cell>
          <cell r="G498">
            <v>18341</v>
          </cell>
        </row>
        <row r="499">
          <cell r="F499" t="str">
            <v>2013202SANITARY SEWER LEVY-COLLECTION</v>
          </cell>
          <cell r="G499">
            <v>32493.59</v>
          </cell>
        </row>
        <row r="500">
          <cell r="F500" t="str">
            <v>2013202SANITARY SEWER LEVY-TREATMENT</v>
          </cell>
          <cell r="G500">
            <v>53424.62</v>
          </cell>
        </row>
        <row r="501">
          <cell r="F501" t="str">
            <v>2013202WATER LEVY - DISTRIBUTION</v>
          </cell>
          <cell r="G501">
            <v>35089.120000000003</v>
          </cell>
        </row>
        <row r="502">
          <cell r="F502" t="str">
            <v>2013202WATER LEVY - TREATMENT</v>
          </cell>
          <cell r="G502">
            <v>12308.6</v>
          </cell>
        </row>
        <row r="503">
          <cell r="F503" t="str">
            <v>2013203BOW RIVER WATERSHED</v>
          </cell>
          <cell r="G503">
            <v>16760.599999999999</v>
          </cell>
        </row>
        <row r="504">
          <cell r="F504" t="str">
            <v>2013203SANITARY SEWER LEVY-COLLECTION</v>
          </cell>
          <cell r="G504">
            <v>76952.91</v>
          </cell>
        </row>
        <row r="505">
          <cell r="F505" t="str">
            <v>2013203SANITARY SEWER LEVY-TREATMENT</v>
          </cell>
          <cell r="G505">
            <v>126522.79</v>
          </cell>
        </row>
        <row r="506">
          <cell r="F506" t="str">
            <v>2013203WATER LEVY - DISTRIBUTION</v>
          </cell>
          <cell r="G506">
            <v>83099.759999999995</v>
          </cell>
        </row>
        <row r="507">
          <cell r="F507" t="str">
            <v>2013203WATER LEVY - TREATMENT</v>
          </cell>
          <cell r="G507">
            <v>29149.82</v>
          </cell>
        </row>
        <row r="508">
          <cell r="F508" t="str">
            <v>2005108SHEPARD WATERSHED</v>
          </cell>
          <cell r="G508">
            <v>5392.92</v>
          </cell>
        </row>
        <row r="509">
          <cell r="F509" t="str">
            <v>2010015ELBOW RIVER WATERSHED</v>
          </cell>
          <cell r="G509">
            <v>17.72</v>
          </cell>
        </row>
        <row r="510">
          <cell r="F510" t="str">
            <v>2010028PINE CREEK WATERSHED</v>
          </cell>
          <cell r="G510">
            <v>-6091.0899999999965</v>
          </cell>
        </row>
        <row r="511">
          <cell r="F511" t="str">
            <v>2010059BOW RIVER WATERSHED</v>
          </cell>
          <cell r="G511">
            <v>-1291.4600000000009</v>
          </cell>
        </row>
        <row r="512">
          <cell r="F512" t="str">
            <v>2010062BOW RIVER WATERSHED</v>
          </cell>
          <cell r="G512">
            <v>-169.61000000000058</v>
          </cell>
        </row>
        <row r="513">
          <cell r="F513" t="str">
            <v>2012036SHEPARD WATERSHED</v>
          </cell>
          <cell r="G513">
            <v>2698820.21</v>
          </cell>
        </row>
        <row r="514">
          <cell r="F514" t="str">
            <v>2012036SANITARY SEWER LEVY-COLLECTION</v>
          </cell>
          <cell r="G514">
            <v>878193.25</v>
          </cell>
        </row>
        <row r="515">
          <cell r="F515" t="str">
            <v>2012036SANITARY SEWER LEVY-TREATMENT</v>
          </cell>
          <cell r="G515">
            <v>1443890.4500000002</v>
          </cell>
        </row>
        <row r="516">
          <cell r="F516" t="str">
            <v>2012036WATER LEVY - DISTRIBUTION</v>
          </cell>
          <cell r="G516">
            <v>948306.53</v>
          </cell>
        </row>
        <row r="517">
          <cell r="F517" t="str">
            <v>2012036WATER LEVY - TREATMENT</v>
          </cell>
          <cell r="G517">
            <v>332638.81</v>
          </cell>
        </row>
        <row r="518">
          <cell r="F518" t="str">
            <v>2013002NOSE CREEK WATERSHED</v>
          </cell>
          <cell r="G518">
            <v>86071.61</v>
          </cell>
        </row>
        <row r="519">
          <cell r="F519" t="str">
            <v>2013002SANITARY SEWER LEVY-COLLECTION</v>
          </cell>
          <cell r="G519">
            <v>152487.66</v>
          </cell>
        </row>
        <row r="520">
          <cell r="F520" t="str">
            <v>2013002SANITARY SEWER LEVY-TREATMENT</v>
          </cell>
          <cell r="G520">
            <v>250713.89</v>
          </cell>
        </row>
        <row r="521">
          <cell r="F521" t="str">
            <v>2013002WATER LEVY - DISTRIBUTION</v>
          </cell>
          <cell r="G521">
            <v>164668.09</v>
          </cell>
        </row>
        <row r="522">
          <cell r="F522" t="str">
            <v>2013002WATER LEVY - TREATMENT</v>
          </cell>
          <cell r="G522">
            <v>57762.43</v>
          </cell>
        </row>
        <row r="523">
          <cell r="F523" t="str">
            <v>2013003WATER LEVY - DISTRIBUTION</v>
          </cell>
          <cell r="G523">
            <v>14988.97</v>
          </cell>
        </row>
        <row r="524">
          <cell r="F524" t="str">
            <v>2013003WATER LEVY - TREATMENT</v>
          </cell>
          <cell r="G524">
            <v>5257.84</v>
          </cell>
        </row>
        <row r="525">
          <cell r="F525" t="str">
            <v>2013004NOSE CREEK WATERSHED</v>
          </cell>
          <cell r="G525">
            <v>53311.97</v>
          </cell>
        </row>
        <row r="526">
          <cell r="F526" t="str">
            <v>2013004SANITARY SEWER LEVY-COLLECTION</v>
          </cell>
          <cell r="G526">
            <v>94449.45</v>
          </cell>
        </row>
        <row r="527">
          <cell r="F527" t="str">
            <v>2013004SANITARY SEWER LEVY-TREATMENT</v>
          </cell>
          <cell r="G527">
            <v>155289.89000000001</v>
          </cell>
        </row>
        <row r="528">
          <cell r="F528" t="str">
            <v>2013004WATER LEVY - DISTRIBUTION</v>
          </cell>
          <cell r="G528">
            <v>101993.9</v>
          </cell>
        </row>
        <row r="529">
          <cell r="F529" t="str">
            <v>2013004WATER LEVY - TREATMENT</v>
          </cell>
          <cell r="G529">
            <v>35777.519999999997</v>
          </cell>
        </row>
        <row r="530">
          <cell r="F530" t="str">
            <v>2013005PINE CREEK WATERSHED</v>
          </cell>
          <cell r="G530">
            <v>11501.21</v>
          </cell>
        </row>
        <row r="531">
          <cell r="F531" t="str">
            <v>2013005SANITARY SEWER LEVY-COLLECTION</v>
          </cell>
          <cell r="G531">
            <v>53358.27</v>
          </cell>
        </row>
        <row r="532">
          <cell r="F532" t="str">
            <v>2013005SANITARY SEWER LEVY-TREATMENT</v>
          </cell>
          <cell r="G532">
            <v>87729.459999999992</v>
          </cell>
        </row>
        <row r="533">
          <cell r="F533" t="str">
            <v>2013005WATER LEVY - DISTRIBUTION</v>
          </cell>
          <cell r="G533">
            <v>57620.43</v>
          </cell>
        </row>
        <row r="534">
          <cell r="F534" t="str">
            <v>2013005WATER LEVY - TREATMENT</v>
          </cell>
          <cell r="G534">
            <v>20212.150000000001</v>
          </cell>
        </row>
        <row r="535">
          <cell r="F535" t="str">
            <v>2013007ELBOW RIVER WATERSHED</v>
          </cell>
          <cell r="G535">
            <v>1022.23</v>
          </cell>
        </row>
        <row r="536">
          <cell r="F536" t="str">
            <v>2013007SANITARY SEWER LEVY-COLLECTION</v>
          </cell>
          <cell r="G536">
            <v>54581.43</v>
          </cell>
        </row>
        <row r="537">
          <cell r="F537" t="str">
            <v>2013007SANITARY SEWER LEVY-TREATMENT</v>
          </cell>
          <cell r="G537">
            <v>89740.54</v>
          </cell>
        </row>
        <row r="538">
          <cell r="F538" t="str">
            <v>2013007WATER LEVY - DISTRIBUTION</v>
          </cell>
          <cell r="G538">
            <v>58941.3</v>
          </cell>
        </row>
        <row r="539">
          <cell r="F539" t="str">
            <v>2013007WATER LEVY - TREATMENT</v>
          </cell>
          <cell r="G539">
            <v>20675.48</v>
          </cell>
        </row>
        <row r="540">
          <cell r="F540" t="str">
            <v>2013009ELBOW RIVER WATERSHED</v>
          </cell>
          <cell r="G540">
            <v>787.83999999999992</v>
          </cell>
        </row>
        <row r="541">
          <cell r="F541" t="str">
            <v>2013009SANITARY SEWER LEVY-COLLECTION</v>
          </cell>
          <cell r="G541">
            <v>42066.17</v>
          </cell>
        </row>
        <row r="542">
          <cell r="F542" t="str">
            <v>2013009SANITARY SEWER LEVY-TREATMENT</v>
          </cell>
          <cell r="G542">
            <v>69163.459999999992</v>
          </cell>
        </row>
        <row r="543">
          <cell r="F543" t="str">
            <v>2013009WATER LEVY - DISTRIBUTION</v>
          </cell>
          <cell r="G543">
            <v>45426.34</v>
          </cell>
        </row>
        <row r="544">
          <cell r="F544" t="str">
            <v>2013009WATER LEVY - TREATMENT</v>
          </cell>
          <cell r="G544">
            <v>15934.689999999999</v>
          </cell>
        </row>
        <row r="545">
          <cell r="F545" t="str">
            <v>2013010NOSE CREEK WATERSHED</v>
          </cell>
          <cell r="G545">
            <v>67900.72</v>
          </cell>
        </row>
        <row r="546">
          <cell r="F546" t="str">
            <v>2013010SANITARY SEWER LEVY-COLLECTION</v>
          </cell>
          <cell r="G546">
            <v>120295.42</v>
          </cell>
        </row>
        <row r="547">
          <cell r="F547" t="str">
            <v>2013010SANITARY SEWER LEVY-TREATMENT</v>
          </cell>
          <cell r="G547">
            <v>197784.76</v>
          </cell>
        </row>
        <row r="548">
          <cell r="F548" t="str">
            <v>2013010WATER LEVY - DISTRIBUTION</v>
          </cell>
          <cell r="G548">
            <v>129904.4</v>
          </cell>
        </row>
        <row r="549">
          <cell r="F549" t="str">
            <v>2013010WATER LEVY - TREATMENT</v>
          </cell>
          <cell r="G549">
            <v>45567.990000000005</v>
          </cell>
        </row>
        <row r="550">
          <cell r="F550" t="str">
            <v>2013011SHEPARD WATERSHED</v>
          </cell>
          <cell r="G550">
            <v>331879.98</v>
          </cell>
        </row>
        <row r="551">
          <cell r="F551" t="str">
            <v>2013011SANITARY SEWER LEVY-COLLECTION</v>
          </cell>
          <cell r="G551">
            <v>107992.89</v>
          </cell>
        </row>
        <row r="552">
          <cell r="F552" t="str">
            <v>2013011SANITARY SEWER LEVY-TREATMENT</v>
          </cell>
          <cell r="G552">
            <v>177557.43</v>
          </cell>
        </row>
        <row r="553">
          <cell r="F553" t="str">
            <v>2013011WATER LEVY - DISTRIBUTION</v>
          </cell>
          <cell r="G553">
            <v>116619.16</v>
          </cell>
        </row>
        <row r="554">
          <cell r="F554" t="str">
            <v>2013011WATER LEVY - TREATMENT</v>
          </cell>
          <cell r="G554">
            <v>40907.78</v>
          </cell>
        </row>
        <row r="555">
          <cell r="F555" t="str">
            <v>2013012ELBOW RIVER WATERSHED</v>
          </cell>
          <cell r="G555">
            <v>2025.2</v>
          </cell>
        </row>
        <row r="556">
          <cell r="F556" t="str">
            <v>2013012SANITARY SEWER LEVY-COLLECTION</v>
          </cell>
          <cell r="G556">
            <v>108134.7</v>
          </cell>
        </row>
        <row r="557">
          <cell r="F557" t="str">
            <v>2013012SANITARY SEWER LEVY-TREATMENT</v>
          </cell>
          <cell r="G557">
            <v>177790.6</v>
          </cell>
        </row>
        <row r="558">
          <cell r="F558" t="str">
            <v>2013012WATER LEVY - DISTRIBUTION</v>
          </cell>
          <cell r="G558">
            <v>116772.3</v>
          </cell>
        </row>
        <row r="559">
          <cell r="F559" t="str">
            <v>2013012WATER LEVY - TREATMENT</v>
          </cell>
          <cell r="G559">
            <v>40961.5</v>
          </cell>
        </row>
        <row r="560">
          <cell r="F560" t="str">
            <v>2013013NOSE CREEK WATERSHED</v>
          </cell>
          <cell r="G560">
            <v>50540.31</v>
          </cell>
        </row>
        <row r="561">
          <cell r="F561" t="str">
            <v>2013013SANITARY SEWER LEVY-COLLECTION</v>
          </cell>
          <cell r="G561">
            <v>89539.08</v>
          </cell>
        </row>
        <row r="562">
          <cell r="F562" t="str">
            <v>2013013SANITARY SEWER LEVY-TREATMENT</v>
          </cell>
          <cell r="G562">
            <v>147216.44</v>
          </cell>
        </row>
        <row r="563">
          <cell r="F563" t="str">
            <v>2013013WATER LEVY - DISTRIBUTION</v>
          </cell>
          <cell r="G563">
            <v>96691.290000000008</v>
          </cell>
        </row>
        <row r="564">
          <cell r="F564" t="str">
            <v>2013013WATER LEVY - TREATMENT</v>
          </cell>
          <cell r="G564">
            <v>33917.47</v>
          </cell>
        </row>
        <row r="565">
          <cell r="F565" t="str">
            <v>2013014NOSE CREEK WATERSHED</v>
          </cell>
          <cell r="G565">
            <v>58134.86</v>
          </cell>
        </row>
        <row r="566">
          <cell r="F566" t="str">
            <v>2013014SANITARY SEWER LEVY-COLLECTION</v>
          </cell>
          <cell r="G566">
            <v>102993.87</v>
          </cell>
        </row>
        <row r="567">
          <cell r="F567" t="str">
            <v>2013014SANITARY SEWER LEVY-TREATMENT</v>
          </cell>
          <cell r="G567">
            <v>169338.26</v>
          </cell>
        </row>
        <row r="568">
          <cell r="F568" t="str">
            <v>2013014WATER LEVY - DISTRIBUTION</v>
          </cell>
          <cell r="G568">
            <v>111220.83</v>
          </cell>
        </row>
        <row r="569">
          <cell r="F569" t="str">
            <v>2013014WATER LEVY - TREATMENT</v>
          </cell>
          <cell r="G569">
            <v>39014.15</v>
          </cell>
        </row>
        <row r="570">
          <cell r="F570" t="str">
            <v>2013017SHEPARD WATERSHED</v>
          </cell>
          <cell r="G570">
            <v>2108462.0299999998</v>
          </cell>
        </row>
        <row r="571">
          <cell r="F571" t="str">
            <v>2013017SANITARY SEWER LEVY-COLLECTION</v>
          </cell>
          <cell r="G571">
            <v>686088.08</v>
          </cell>
        </row>
        <row r="572">
          <cell r="F572" t="str">
            <v>2013017SANITARY SEWER LEVY-TREATMENT</v>
          </cell>
          <cell r="G572">
            <v>1128037.6399999999</v>
          </cell>
        </row>
        <row r="573">
          <cell r="F573" t="str">
            <v>2013017WATER LEVY - DISTRIBUTION</v>
          </cell>
          <cell r="G573">
            <v>740891.53</v>
          </cell>
        </row>
        <row r="574">
          <cell r="F574" t="str">
            <v>2013017WATER LEVY - TREATMENT</v>
          </cell>
          <cell r="G574">
            <v>259890.64</v>
          </cell>
        </row>
        <row r="575">
          <cell r="F575" t="str">
            <v>2013018NOSE CREEK WATERSHED</v>
          </cell>
          <cell r="G575">
            <v>48078.83</v>
          </cell>
        </row>
        <row r="576">
          <cell r="F576" t="str">
            <v>2013018SANITARY SEWER LEVY-COLLECTION</v>
          </cell>
          <cell r="G576">
            <v>85178.239999999991</v>
          </cell>
        </row>
        <row r="577">
          <cell r="F577" t="str">
            <v>2013018SANITARY SEWER LEVY-TREATMENT</v>
          </cell>
          <cell r="G577">
            <v>140046.53</v>
          </cell>
        </row>
        <row r="578">
          <cell r="F578" t="str">
            <v>2013018WATER LEVY - DISTRIBUTION</v>
          </cell>
          <cell r="G578">
            <v>91982.11</v>
          </cell>
        </row>
        <row r="579">
          <cell r="F579" t="str">
            <v>2013018WATER LEVY - TREATMENT</v>
          </cell>
          <cell r="G579">
            <v>32265.58</v>
          </cell>
        </row>
        <row r="580">
          <cell r="F580" t="str">
            <v>2013021SHEPARD WATERSHED</v>
          </cell>
          <cell r="G580">
            <v>538950.85</v>
          </cell>
        </row>
        <row r="581">
          <cell r="F581" t="str">
            <v>2013021SANITARY SEWER LEVY-COLLECTION</v>
          </cell>
          <cell r="G581">
            <v>175373.21</v>
          </cell>
        </row>
        <row r="582">
          <cell r="F582" t="str">
            <v>2013021SANITARY SEWER LEVY-TREATMENT</v>
          </cell>
          <cell r="G582">
            <v>288341.38</v>
          </cell>
        </row>
        <row r="583">
          <cell r="F583" t="str">
            <v>2013021WATER LEVY - DISTRIBUTION</v>
          </cell>
          <cell r="G583">
            <v>189381.7</v>
          </cell>
        </row>
        <row r="584">
          <cell r="F584" t="str">
            <v>2013021WATER LEVY - TREATMENT</v>
          </cell>
          <cell r="G584">
            <v>66431.489999999991</v>
          </cell>
        </row>
        <row r="585">
          <cell r="F585" t="str">
            <v>2013022BOW RIVER WATERSHED</v>
          </cell>
          <cell r="G585">
            <v>11050.18</v>
          </cell>
        </row>
        <row r="586">
          <cell r="F586" t="str">
            <v>2013022SANITARY SEWER LEVY-COLLECTION</v>
          </cell>
          <cell r="G586">
            <v>50734.68</v>
          </cell>
        </row>
        <row r="587">
          <cell r="F587" t="str">
            <v>2013022SANITARY SEWER LEVY-TREATMENT</v>
          </cell>
          <cell r="G587">
            <v>83415.850000000006</v>
          </cell>
        </row>
        <row r="588">
          <cell r="F588" t="str">
            <v>2013022WATER LEVY - DISTRIBUTION</v>
          </cell>
          <cell r="G588">
            <v>54787.27</v>
          </cell>
        </row>
        <row r="589">
          <cell r="F589" t="str">
            <v>2013022WATER LEVY - TREATMENT</v>
          </cell>
          <cell r="G589">
            <v>19218.330000000002</v>
          </cell>
        </row>
        <row r="590">
          <cell r="F590" t="str">
            <v>2013023NOSE CREEK WATERSHED</v>
          </cell>
          <cell r="G590">
            <v>182109.2</v>
          </cell>
        </row>
        <row r="591">
          <cell r="F591" t="str">
            <v>2013023SANITARY SEWER LEVY-COLLECTION</v>
          </cell>
          <cell r="G591">
            <v>322631.40000000002</v>
          </cell>
        </row>
        <row r="592">
          <cell r="F592" t="str">
            <v>2013023SANITARY SEWER LEVY-TREATMENT</v>
          </cell>
          <cell r="G592">
            <v>530457.19999999995</v>
          </cell>
        </row>
        <row r="593">
          <cell r="F593" t="str">
            <v>2013023WATER LEVY - DISTRIBUTION</v>
          </cell>
          <cell r="G593">
            <v>348402.6</v>
          </cell>
        </row>
        <row r="594">
          <cell r="F594" t="str">
            <v>2013023WATER LEVY - TREATMENT</v>
          </cell>
          <cell r="G594">
            <v>122213</v>
          </cell>
        </row>
        <row r="595">
          <cell r="F595" t="str">
            <v>2013024PINE CREEK WATERSHED</v>
          </cell>
          <cell r="G595">
            <v>57521.33</v>
          </cell>
        </row>
        <row r="596">
          <cell r="F596" t="str">
            <v>2013024SANITARY SEWER LEVY-COLLECTION</v>
          </cell>
          <cell r="G596">
            <v>266862.26</v>
          </cell>
        </row>
        <row r="597">
          <cell r="F597" t="str">
            <v>2013024SANITARY SEWER LEVY-TREATMENT</v>
          </cell>
          <cell r="G597">
            <v>438763.88</v>
          </cell>
        </row>
        <row r="598">
          <cell r="F598" t="str">
            <v>2013024WATER LEVY - DISTRIBUTION</v>
          </cell>
          <cell r="G598">
            <v>288178.71999999997</v>
          </cell>
        </row>
        <row r="599">
          <cell r="F599" t="str">
            <v>2013024WATER LEVY - TREATMENT</v>
          </cell>
          <cell r="G599">
            <v>101087.61</v>
          </cell>
        </row>
        <row r="600">
          <cell r="F600" t="str">
            <v>2013025ELBOW RIVER WATERSHED</v>
          </cell>
          <cell r="G600">
            <v>904.37</v>
          </cell>
        </row>
        <row r="601">
          <cell r="F601" t="str">
            <v>2013025SANITARY SEWER LEVY-COLLECTION</v>
          </cell>
          <cell r="G601">
            <v>48288.35</v>
          </cell>
        </row>
        <row r="602">
          <cell r="F602" t="str">
            <v>2013025SANITARY SEWER LEVY-TREATMENT</v>
          </cell>
          <cell r="G602">
            <v>79393.7</v>
          </cell>
        </row>
        <row r="603">
          <cell r="F603" t="str">
            <v>2013025WATER LEVY - DISTRIBUTION</v>
          </cell>
          <cell r="G603">
            <v>52145.53</v>
          </cell>
        </row>
        <row r="604">
          <cell r="F604" t="str">
            <v>2013025WATER LEVY - TREATMENT</v>
          </cell>
          <cell r="G604">
            <v>18291.66</v>
          </cell>
        </row>
        <row r="605">
          <cell r="F605" t="str">
            <v>2013026ELBOW RIVER WATERSHED</v>
          </cell>
          <cell r="G605">
            <v>2159.66</v>
          </cell>
        </row>
        <row r="606">
          <cell r="F606" t="str">
            <v>2013026SANITARY SEWER LEVY-COLLECTION</v>
          </cell>
          <cell r="G606">
            <v>115314.14</v>
          </cell>
        </row>
        <row r="607">
          <cell r="F607" t="str">
            <v>2013026SANITARY SEWER LEVY-TREATMENT</v>
          </cell>
          <cell r="G607">
            <v>189594.73</v>
          </cell>
        </row>
        <row r="608">
          <cell r="F608" t="str">
            <v>2013026WATER LEVY - DISTRIBUTION</v>
          </cell>
          <cell r="G608">
            <v>124525.21</v>
          </cell>
        </row>
        <row r="609">
          <cell r="F609" t="str">
            <v>2013026WATER LEVY - TREATMENT</v>
          </cell>
          <cell r="G609">
            <v>43681.08</v>
          </cell>
        </row>
        <row r="610">
          <cell r="F610" t="str">
            <v>2013027BOW RIVER WATERSHED</v>
          </cell>
          <cell r="G610">
            <v>24764.45</v>
          </cell>
        </row>
        <row r="611">
          <cell r="F611" t="str">
            <v>2013027SANITARY SEWER LEVY-COLLECTION</v>
          </cell>
          <cell r="G611">
            <v>113700.98000000001</v>
          </cell>
        </row>
        <row r="612">
          <cell r="F612" t="str">
            <v>2013027SANITARY SEWER LEVY-TREATMENT</v>
          </cell>
          <cell r="G612">
            <v>186942.44</v>
          </cell>
        </row>
        <row r="613">
          <cell r="F613" t="str">
            <v>2013027WATER LEVY - DISTRIBUTION</v>
          </cell>
          <cell r="G613">
            <v>122783.2</v>
          </cell>
        </row>
        <row r="614">
          <cell r="F614" t="str">
            <v>2013027WATER LEVY - TREATMENT</v>
          </cell>
          <cell r="G614">
            <v>43070.01</v>
          </cell>
        </row>
        <row r="615">
          <cell r="F615" t="str">
            <v>2013028NOSE CREEK WATERSHED</v>
          </cell>
          <cell r="G615">
            <v>38543.11</v>
          </cell>
        </row>
        <row r="616">
          <cell r="F616" t="str">
            <v>2013028SANITARY SEWER LEVY-COLLECTION</v>
          </cell>
          <cell r="G616">
            <v>68284.41</v>
          </cell>
        </row>
        <row r="617">
          <cell r="F617" t="str">
            <v>2013028SANITARY SEWER LEVY-TREATMENT</v>
          </cell>
          <cell r="G617">
            <v>112270.39</v>
          </cell>
        </row>
        <row r="618">
          <cell r="F618" t="str">
            <v>2013028WATER LEVY - DISTRIBUTION</v>
          </cell>
          <cell r="G618">
            <v>73738.84</v>
          </cell>
        </row>
        <row r="619">
          <cell r="F619" t="str">
            <v>2013028WATER LEVY - TREATMENT</v>
          </cell>
          <cell r="G619">
            <v>25866.18</v>
          </cell>
        </row>
        <row r="620">
          <cell r="F620" t="str">
            <v>2013029NOSE CREEK WATERSHED</v>
          </cell>
          <cell r="G620">
            <v>83289.94</v>
          </cell>
        </row>
        <row r="621">
          <cell r="F621" t="str">
            <v>2013029SANITARY SEWER LEVY-COLLECTION</v>
          </cell>
          <cell r="G621">
            <v>147559.54999999999</v>
          </cell>
        </row>
        <row r="622">
          <cell r="F622" t="str">
            <v>2013029SANITARY SEWER LEVY-TREATMENT</v>
          </cell>
          <cell r="G622">
            <v>242611.3</v>
          </cell>
        </row>
        <row r="623">
          <cell r="F623" t="str">
            <v>2013029WATER LEVY - DISTRIBUTION</v>
          </cell>
          <cell r="G623">
            <v>159346.32999999999</v>
          </cell>
        </row>
        <row r="624">
          <cell r="F624" t="str">
            <v>2013029WATER LEVY - TREATMENT</v>
          </cell>
          <cell r="G624">
            <v>55895.66</v>
          </cell>
        </row>
        <row r="625">
          <cell r="F625" t="str">
            <v>2013030SHEPARD WATERSHED</v>
          </cell>
          <cell r="G625">
            <v>628349.25</v>
          </cell>
        </row>
        <row r="626">
          <cell r="F626" t="str">
            <v>2013030SANITARY SEWER LEVY-COLLECTION</v>
          </cell>
          <cell r="G626">
            <v>204463.22</v>
          </cell>
        </row>
        <row r="627">
          <cell r="F627" t="str">
            <v>2013030SANITARY SEWER LEVY-TREATMENT</v>
          </cell>
          <cell r="G627">
            <v>336169.96</v>
          </cell>
        </row>
        <row r="628">
          <cell r="F628" t="str">
            <v>2013030WATER LEVY - DISTRIBUTION</v>
          </cell>
          <cell r="G628">
            <v>220795.36</v>
          </cell>
        </row>
        <row r="629">
          <cell r="F629" t="str">
            <v>2013030WATER LEVY - TREATMENT</v>
          </cell>
          <cell r="G629">
            <v>77450.81</v>
          </cell>
        </row>
        <row r="630">
          <cell r="F630" t="str">
            <v>2013031ELBOW RIVER WATERSHED</v>
          </cell>
          <cell r="G630">
            <v>1301.1100000000001</v>
          </cell>
        </row>
        <row r="631">
          <cell r="F631" t="str">
            <v>2013031SANITARY SEWER LEVY-COLLECTION</v>
          </cell>
          <cell r="G631">
            <v>69472.11</v>
          </cell>
        </row>
        <row r="632">
          <cell r="F632" t="str">
            <v>2013031SANITARY SEWER LEVY-TREATMENT</v>
          </cell>
          <cell r="G632">
            <v>114223.18</v>
          </cell>
        </row>
        <row r="633">
          <cell r="F633" t="str">
            <v>2013031WATER LEVY - DISTRIBUTION</v>
          </cell>
          <cell r="G633">
            <v>75021.42</v>
          </cell>
        </row>
        <row r="634">
          <cell r="F634" t="str">
            <v>2013031WATER LEVY - TREATMENT</v>
          </cell>
          <cell r="G634">
            <v>26316.080000000002</v>
          </cell>
        </row>
        <row r="635">
          <cell r="F635" t="str">
            <v>2013032NOSE CREEK WATERSHED</v>
          </cell>
          <cell r="G635">
            <v>46647.97</v>
          </cell>
        </row>
        <row r="636">
          <cell r="F636" t="str">
            <v>2013032SANITARY SEWER LEVY-COLLECTION</v>
          </cell>
          <cell r="G636">
            <v>82643.28</v>
          </cell>
        </row>
        <row r="637">
          <cell r="F637" t="str">
            <v>2013032SANITARY SEWER LEVY-TREATMENT</v>
          </cell>
          <cell r="G637">
            <v>135878.65</v>
          </cell>
        </row>
        <row r="638">
          <cell r="F638" t="str">
            <v>2013032WATER LEVY - DISTRIBUTION</v>
          </cell>
          <cell r="G638">
            <v>89244.67</v>
          </cell>
        </row>
        <row r="639">
          <cell r="F639" t="str">
            <v>2013032WATER LEVY - TREATMENT</v>
          </cell>
          <cell r="G639">
            <v>31305.33</v>
          </cell>
        </row>
        <row r="640">
          <cell r="F640" t="str">
            <v>2013033BOW RIVER WATERSHED</v>
          </cell>
          <cell r="G640">
            <v>25216.19</v>
          </cell>
        </row>
        <row r="641">
          <cell r="F641" t="str">
            <v>2013033SANITARY SEWER LEVY-COLLECTION</v>
          </cell>
          <cell r="G641">
            <v>115775.03999999999</v>
          </cell>
        </row>
        <row r="642">
          <cell r="F642" t="str">
            <v>2013033SANITARY SEWER LEVY-TREATMENT</v>
          </cell>
          <cell r="G642">
            <v>190352.52</v>
          </cell>
        </row>
        <row r="643">
          <cell r="F643" t="str">
            <v>2013033WATER LEVY - DISTRIBUTION</v>
          </cell>
          <cell r="G643">
            <v>125022.93</v>
          </cell>
        </row>
        <row r="644">
          <cell r="F644" t="str">
            <v>2013033WATER LEVY - TREATMENT</v>
          </cell>
          <cell r="G644">
            <v>43855.67</v>
          </cell>
        </row>
        <row r="645">
          <cell r="F645" t="str">
            <v>2013034NOSE CREEK WATERSHED</v>
          </cell>
          <cell r="G645">
            <v>21873.119999999999</v>
          </cell>
        </row>
        <row r="646">
          <cell r="F646" t="str">
            <v>2013034SANITARY SEWER LEVY-COLLECTION</v>
          </cell>
          <cell r="G646">
            <v>38751.22</v>
          </cell>
        </row>
        <row r="647">
          <cell r="F647" t="str">
            <v>2013034SANITARY SEWER LEVY-TREATMENT</v>
          </cell>
          <cell r="G647">
            <v>63713.16</v>
          </cell>
        </row>
        <row r="648">
          <cell r="F648" t="str">
            <v>2013034WATER LEVY - DISTRIBUTION</v>
          </cell>
          <cell r="G648">
            <v>41846.6</v>
          </cell>
        </row>
        <row r="649">
          <cell r="F649" t="str">
            <v>2013034WATER LEVY - TREATMENT</v>
          </cell>
          <cell r="G649">
            <v>14678.99</v>
          </cell>
        </row>
        <row r="650">
          <cell r="F650" t="str">
            <v>2013035SHEPARD WATERSHED</v>
          </cell>
          <cell r="G650">
            <v>465460.03</v>
          </cell>
        </row>
        <row r="651">
          <cell r="F651" t="str">
            <v>2013035SANITARY SEWER LEVY-COLLECTION</v>
          </cell>
          <cell r="G651">
            <v>151459.49</v>
          </cell>
        </row>
        <row r="652">
          <cell r="F652" t="str">
            <v>2013035SANITARY SEWER LEVY-TREATMENT</v>
          </cell>
          <cell r="G652">
            <v>249023.42</v>
          </cell>
        </row>
        <row r="653">
          <cell r="F653" t="str">
            <v>2013035WATER LEVY - DISTRIBUTION</v>
          </cell>
          <cell r="G653">
            <v>163557.79</v>
          </cell>
        </row>
        <row r="654">
          <cell r="F654" t="str">
            <v>2013035WATER LEVY - TREATMENT</v>
          </cell>
          <cell r="G654">
            <v>57372.959999999999</v>
          </cell>
        </row>
        <row r="655">
          <cell r="F655" t="str">
            <v>2013036PINE CREEK WATERSHED</v>
          </cell>
          <cell r="G655">
            <v>13866.41</v>
          </cell>
        </row>
        <row r="656">
          <cell r="F656" t="str">
            <v>2013036SANITARY SEWER LEVY-COLLECTION</v>
          </cell>
          <cell r="G656">
            <v>64331.28</v>
          </cell>
        </row>
        <row r="657">
          <cell r="F657" t="str">
            <v>2013036SANITARY SEWER LEVY-TREATMENT</v>
          </cell>
          <cell r="G657">
            <v>105770.84</v>
          </cell>
        </row>
        <row r="658">
          <cell r="F658" t="str">
            <v>2013036WATER LEVY - DISTRIBUTION</v>
          </cell>
          <cell r="G658">
            <v>69469.95</v>
          </cell>
        </row>
        <row r="659">
          <cell r="F659" t="str">
            <v>2013036WATER LEVY - TREATMENT</v>
          </cell>
          <cell r="G659">
            <v>24368.73</v>
          </cell>
        </row>
        <row r="660">
          <cell r="F660" t="str">
            <v>2013204BOW RIVER WATERSHED</v>
          </cell>
          <cell r="G660">
            <v>239.38</v>
          </cell>
        </row>
        <row r="661">
          <cell r="F661" t="str">
            <v>2013204SANITARY SEWER LEVY-COLLECTION</v>
          </cell>
          <cell r="G661">
            <v>1099.07</v>
          </cell>
        </row>
        <row r="662">
          <cell r="F662" t="str">
            <v>2013204SANITARY SEWER LEVY-TREATMENT</v>
          </cell>
          <cell r="G662">
            <v>1807.05</v>
          </cell>
        </row>
        <row r="663">
          <cell r="F663" t="str">
            <v>2013204WATER LEVY - DISTRIBUTION</v>
          </cell>
          <cell r="G663">
            <v>1186.8699999999999</v>
          </cell>
        </row>
        <row r="664">
          <cell r="F664" t="str">
            <v>2013204WATER LEVY - TREATMENT</v>
          </cell>
          <cell r="G664">
            <v>416.33</v>
          </cell>
        </row>
        <row r="665">
          <cell r="F665" t="str">
            <v>2013205SHEPARD WATERSHED</v>
          </cell>
          <cell r="G665">
            <v>215024.67</v>
          </cell>
        </row>
        <row r="666">
          <cell r="F666" t="str">
            <v>2013205SANITARY SEWER LEVY-COLLECTION</v>
          </cell>
          <cell r="G666">
            <v>69968.47</v>
          </cell>
        </row>
        <row r="667">
          <cell r="F667" t="str">
            <v>2013205SANITARY SEWER LEVY-TREATMENT</v>
          </cell>
          <cell r="G667">
            <v>115039.26</v>
          </cell>
        </row>
        <row r="668">
          <cell r="F668" t="str">
            <v>2013205WATER LEVY - DISTRIBUTION</v>
          </cell>
          <cell r="G668">
            <v>75557.42</v>
          </cell>
        </row>
        <row r="669">
          <cell r="F669" t="str">
            <v>2013205WATER LEVY - TREATMENT</v>
          </cell>
          <cell r="G669">
            <v>26504.11</v>
          </cell>
        </row>
        <row r="670">
          <cell r="F670" t="str">
            <v>2014001ELBOW RIVER WATERSHED</v>
          </cell>
          <cell r="G670">
            <v>196</v>
          </cell>
        </row>
        <row r="671">
          <cell r="F671" t="str">
            <v>2014001SANITARY SEWER LEVY-COLLECTION</v>
          </cell>
          <cell r="G671">
            <v>10485</v>
          </cell>
        </row>
        <row r="672">
          <cell r="F672" t="str">
            <v>2014001SANITARY SEWER LEVY-TREATMENT</v>
          </cell>
          <cell r="G672">
            <v>17238</v>
          </cell>
        </row>
        <row r="673">
          <cell r="F673" t="str">
            <v>2014001WATER LEVY - DISTRIBUTION</v>
          </cell>
          <cell r="G673">
            <v>11322</v>
          </cell>
        </row>
        <row r="674">
          <cell r="F674" t="str">
            <v>2014001WATER LEVY - TREATMENT</v>
          </cell>
          <cell r="G674">
            <v>3971</v>
          </cell>
        </row>
        <row r="675">
          <cell r="F675" t="str">
            <v>2014003PINE CREEK WATERSHED</v>
          </cell>
          <cell r="G675">
            <v>4790</v>
          </cell>
        </row>
        <row r="676">
          <cell r="F676" t="str">
            <v>2014003SANITARY SEWER LEVY-COLLECTION</v>
          </cell>
          <cell r="G676">
            <v>22218</v>
          </cell>
        </row>
        <row r="677">
          <cell r="F677" t="str">
            <v>2014003SANITARY SEWER LEVY-TREATMENT</v>
          </cell>
          <cell r="G677">
            <v>36530</v>
          </cell>
        </row>
        <row r="678">
          <cell r="F678" t="str">
            <v>2014003WATER LEVY - DISTRIBUTION</v>
          </cell>
          <cell r="G678">
            <v>23992</v>
          </cell>
        </row>
        <row r="679">
          <cell r="F679" t="str">
            <v>2014003WATER LEVY - TREATMENT</v>
          </cell>
          <cell r="G679">
            <v>8415</v>
          </cell>
        </row>
        <row r="680">
          <cell r="F680" t="str">
            <v>2014007BOW RIVER WATERSHED</v>
          </cell>
          <cell r="G680">
            <v>668</v>
          </cell>
        </row>
        <row r="681">
          <cell r="F681" t="str">
            <v>2014007SANITARY SEWER LEVY-COLLECTION</v>
          </cell>
          <cell r="G681">
            <v>3069</v>
          </cell>
        </row>
        <row r="682">
          <cell r="F682" t="str">
            <v>2014007SANITARY SEWER LEVY-TREATMENT</v>
          </cell>
          <cell r="G682">
            <v>5045</v>
          </cell>
        </row>
        <row r="683">
          <cell r="F683" t="str">
            <v>2014007WATER LEVY - DISTRIBUTION</v>
          </cell>
          <cell r="G683">
            <v>3313</v>
          </cell>
        </row>
        <row r="684">
          <cell r="F684" t="str">
            <v>2014007WATER LEVY - TREATMENT</v>
          </cell>
          <cell r="G684">
            <v>1162</v>
          </cell>
        </row>
        <row r="685">
          <cell r="F685" t="str">
            <v>2014008SHEPARD WATERSHED</v>
          </cell>
          <cell r="G685">
            <v>46290</v>
          </cell>
        </row>
        <row r="686">
          <cell r="F686" t="str">
            <v>2014008SANITARY SEWER LEVY-COLLECTION</v>
          </cell>
          <cell r="G686">
            <v>15063</v>
          </cell>
        </row>
        <row r="687">
          <cell r="F687" t="str">
            <v>2014008SANITARY SEWER LEVY-TREATMENT</v>
          </cell>
          <cell r="G687">
            <v>24765</v>
          </cell>
        </row>
        <row r="688">
          <cell r="F688" t="str">
            <v>2014008WATER LEVY - DISTRIBUTION</v>
          </cell>
          <cell r="G688">
            <v>16266</v>
          </cell>
        </row>
        <row r="689">
          <cell r="F689" t="str">
            <v>2014008WATER LEVY - TREATMENT</v>
          </cell>
          <cell r="G689">
            <v>5706</v>
          </cell>
        </row>
        <row r="690">
          <cell r="F690" t="str">
            <v>2014011PINE CREEK WATERSHED</v>
          </cell>
          <cell r="G690">
            <v>793</v>
          </cell>
        </row>
        <row r="691">
          <cell r="F691" t="str">
            <v>2014011SANITARY SEWER LEVY-COLLECTION</v>
          </cell>
          <cell r="G691">
            <v>3679</v>
          </cell>
        </row>
        <row r="692">
          <cell r="F692" t="str">
            <v>2014011SANITARY SEWER LEVY-TREATMENT</v>
          </cell>
          <cell r="G692">
            <v>6049</v>
          </cell>
        </row>
        <row r="693">
          <cell r="F693" t="str">
            <v>2014011WATER LEVY - DISTRIBUTION</v>
          </cell>
          <cell r="G693">
            <v>3973</v>
          </cell>
        </row>
        <row r="694">
          <cell r="F694" t="str">
            <v>2014011WATER LEVY - TREATMENT</v>
          </cell>
          <cell r="G694">
            <v>1394</v>
          </cell>
        </row>
        <row r="695">
          <cell r="F695" t="str">
            <v>2014015PINE CREEK WATERSHED</v>
          </cell>
          <cell r="G695">
            <v>787</v>
          </cell>
        </row>
        <row r="696">
          <cell r="F696" t="str">
            <v>2014015SANITARY SEWER LEVY-COLLECTION</v>
          </cell>
          <cell r="G696">
            <v>3650</v>
          </cell>
        </row>
        <row r="697">
          <cell r="F697" t="str">
            <v>2014015SANITARY SEWER LEVY-TREATMENT</v>
          </cell>
          <cell r="G697">
            <v>6001</v>
          </cell>
        </row>
        <row r="698">
          <cell r="F698" t="str">
            <v>2014015WATER LEVY - DISTRIBUTION</v>
          </cell>
          <cell r="G698">
            <v>3941</v>
          </cell>
        </row>
        <row r="699">
          <cell r="F699" t="str">
            <v>2014015WATER LEVY - TREATMENT</v>
          </cell>
          <cell r="G699">
            <v>1382</v>
          </cell>
        </row>
        <row r="700">
          <cell r="F700" t="str">
            <v>2014020NOSE CREEK WATERSHED</v>
          </cell>
          <cell r="G700">
            <v>7759</v>
          </cell>
        </row>
        <row r="701">
          <cell r="F701" t="str">
            <v>2014020SANITARY SEWER LEVY-COLLECTION</v>
          </cell>
          <cell r="G701">
            <v>13748</v>
          </cell>
        </row>
        <row r="702">
          <cell r="F702" t="str">
            <v>2014020SANITARY SEWER LEVY-TREATMENT</v>
          </cell>
          <cell r="G702">
            <v>22602</v>
          </cell>
        </row>
        <row r="703">
          <cell r="F703" t="str">
            <v>2014020WATER LEVY - DISTRIBUTION</v>
          </cell>
          <cell r="G703">
            <v>14845</v>
          </cell>
        </row>
        <row r="704">
          <cell r="F704" t="str">
            <v>2014020WATER LEVY - TREATMENT</v>
          </cell>
          <cell r="G704">
            <v>5207</v>
          </cell>
        </row>
        <row r="705">
          <cell r="F705" t="str">
            <v>2014028ELBOW RIVER WATERSHED</v>
          </cell>
          <cell r="G705">
            <v>1239.82</v>
          </cell>
        </row>
        <row r="706">
          <cell r="F706" t="str">
            <v>2014028SANITARY SEWER LEVY-COLLECTION</v>
          </cell>
          <cell r="G706">
            <v>66269.83</v>
          </cell>
        </row>
        <row r="707">
          <cell r="F707" t="str">
            <v>2014028SANITARY SEWER LEVY-TREATMENT</v>
          </cell>
          <cell r="G707">
            <v>108953.58</v>
          </cell>
        </row>
        <row r="708">
          <cell r="F708" t="str">
            <v>2014028WATER LEVY - DISTRIBUTION</v>
          </cell>
          <cell r="G708">
            <v>71560.23</v>
          </cell>
        </row>
        <row r="709">
          <cell r="F709" t="str">
            <v>2014028WATER LEVY - TREATMENT</v>
          </cell>
          <cell r="G709">
            <v>25101.82</v>
          </cell>
        </row>
        <row r="710">
          <cell r="F710" t="str">
            <v>2014201NOSE CREEK WATERSHED</v>
          </cell>
          <cell r="G710">
            <v>9005.4</v>
          </cell>
        </row>
        <row r="711">
          <cell r="F711" t="str">
            <v>2014201SANITARY SEWER LEVY-COLLECTION</v>
          </cell>
          <cell r="G711">
            <v>15954.3</v>
          </cell>
        </row>
        <row r="712">
          <cell r="F712" t="str">
            <v>2014201SANITARY SEWER LEVY-TREATMENT</v>
          </cell>
          <cell r="G712">
            <v>26231.4</v>
          </cell>
        </row>
        <row r="713">
          <cell r="F713" t="str">
            <v>2014201WATER LEVY - DISTRIBUTION</v>
          </cell>
          <cell r="G713">
            <v>17228.7</v>
          </cell>
        </row>
        <row r="714">
          <cell r="F714" t="str">
            <v>2014201WATER LEVY - TREATMENT</v>
          </cell>
          <cell r="G714">
            <v>6043.5</v>
          </cell>
        </row>
        <row r="715">
          <cell r="F715" t="str">
            <v>2014202BOW RIVER WATERSHED</v>
          </cell>
          <cell r="G715">
            <v>8710.42</v>
          </cell>
        </row>
        <row r="716">
          <cell r="F716" t="str">
            <v>2014202SANITARY SEWER LEVY-COLLECTION</v>
          </cell>
          <cell r="G716">
            <v>39992.11</v>
          </cell>
        </row>
        <row r="717">
          <cell r="F717" t="str">
            <v>2014202SANITARY SEWER LEVY-TREATMENT</v>
          </cell>
          <cell r="G717">
            <v>65753.38</v>
          </cell>
        </row>
        <row r="718">
          <cell r="F718" t="str">
            <v>2014202WATER LEVY - DISTRIBUTION</v>
          </cell>
          <cell r="G718">
            <v>43186.61</v>
          </cell>
        </row>
        <row r="719">
          <cell r="F719" t="str">
            <v>2014202WATER LEVY - TREATMENT</v>
          </cell>
          <cell r="G719">
            <v>15149.04</v>
          </cell>
        </row>
        <row r="720">
          <cell r="F720" t="str">
            <v>2014203PINE CREEK WATERSHED</v>
          </cell>
          <cell r="G720">
            <v>3867.47</v>
          </cell>
        </row>
        <row r="721">
          <cell r="F721" t="str">
            <v>2014203SANITARY SEWER LEVY-COLLECTION</v>
          </cell>
          <cell r="G721">
            <v>17940.95</v>
          </cell>
        </row>
        <row r="722">
          <cell r="F722" t="str">
            <v>2014203SANITARY SEWER LEVY-TREATMENT</v>
          </cell>
          <cell r="G722">
            <v>29496.54</v>
          </cell>
        </row>
        <row r="723">
          <cell r="F723" t="str">
            <v>2014203WATER LEVY - DISTRIBUTION</v>
          </cell>
          <cell r="G723">
            <v>19373.2</v>
          </cell>
        </row>
        <row r="724">
          <cell r="F724" t="str">
            <v>2014203WATER LEVY - TREATMENT</v>
          </cell>
          <cell r="G724">
            <v>6795.71</v>
          </cell>
        </row>
        <row r="725">
          <cell r="F725" t="str">
            <v>2014204ELBOW RIVER WATERSHED</v>
          </cell>
          <cell r="G725">
            <v>637.27</v>
          </cell>
        </row>
        <row r="726">
          <cell r="F726" t="str">
            <v>2014204SANITARY SEWER LEVY-COLLECTION</v>
          </cell>
          <cell r="G726">
            <v>34062.58</v>
          </cell>
        </row>
        <row r="727">
          <cell r="F727" t="str">
            <v>2014204SANITARY SEWER LEVY-TREATMENT</v>
          </cell>
          <cell r="G727">
            <v>56001.97</v>
          </cell>
        </row>
        <row r="728">
          <cell r="F728" t="str">
            <v>2014204WATER LEVY - DISTRIBUTION</v>
          </cell>
          <cell r="G728">
            <v>36781.839999999997</v>
          </cell>
        </row>
        <row r="729">
          <cell r="F729" t="str">
            <v>2014204WATER LEVY - TREATMENT</v>
          </cell>
          <cell r="G729">
            <v>12902.29</v>
          </cell>
        </row>
        <row r="730">
          <cell r="F730" t="str">
            <v>2014205NOSE CREEK WATERSHED</v>
          </cell>
          <cell r="G730">
            <v>20181.5</v>
          </cell>
        </row>
        <row r="731">
          <cell r="F731" t="str">
            <v>2014205SANITARY SEWER LEVY-COLLECTION</v>
          </cell>
          <cell r="G731">
            <v>35755.800000000003</v>
          </cell>
        </row>
        <row r="732">
          <cell r="F732" t="str">
            <v>2014205SANITARY SEWER LEVY-TREATMENT</v>
          </cell>
          <cell r="G732">
            <v>58785.78</v>
          </cell>
        </row>
        <row r="733">
          <cell r="F733" t="str">
            <v>2014205WATER LEVY - DISTRIBUTION</v>
          </cell>
          <cell r="G733">
            <v>38610.230000000003</v>
          </cell>
        </row>
        <row r="734">
          <cell r="F734" t="str">
            <v>2014205WATER LEVY - TREATMENT</v>
          </cell>
          <cell r="G734">
            <v>13543.66</v>
          </cell>
        </row>
        <row r="735">
          <cell r="F735" t="str">
            <v>2014206ELBOW RIVER WATERSHED</v>
          </cell>
          <cell r="G735">
            <v>364.97</v>
          </cell>
        </row>
        <row r="736">
          <cell r="F736" t="str">
            <v>2014206SANITARY SEWER LEVY-COLLECTION</v>
          </cell>
          <cell r="G736">
            <v>19508.080000000002</v>
          </cell>
        </row>
        <row r="737">
          <cell r="F737" t="str">
            <v>2014206SANITARY SEWER LEVY-TREATMENT</v>
          </cell>
          <cell r="G737">
            <v>32073.05</v>
          </cell>
        </row>
        <row r="738">
          <cell r="F738" t="str">
            <v>2014206WATER LEVY - DISTRIBUTION</v>
          </cell>
          <cell r="G738">
            <v>21065.43</v>
          </cell>
        </row>
        <row r="739">
          <cell r="F739" t="str">
            <v>2014206WATER LEVY - TREATMENT</v>
          </cell>
          <cell r="G739">
            <v>7389.31</v>
          </cell>
        </row>
        <row r="740">
          <cell r="F740" t="str">
            <v>2014207SHEPARD WATERSHED</v>
          </cell>
          <cell r="G740">
            <v>969117.49</v>
          </cell>
        </row>
        <row r="741">
          <cell r="F741" t="str">
            <v>2014207SANITARY SEWER LEVY-COLLECTION</v>
          </cell>
          <cell r="G741">
            <v>315353.59000000003</v>
          </cell>
        </row>
        <row r="742">
          <cell r="F742" t="str">
            <v>2014207SANITARY SEWER LEVY-TREATMENT</v>
          </cell>
          <cell r="G742">
            <v>518469.81</v>
          </cell>
        </row>
        <row r="743">
          <cell r="F743" t="str">
            <v>2014207WATER LEVY - DISTRIBUTION</v>
          </cell>
          <cell r="G743">
            <v>340528.66</v>
          </cell>
        </row>
        <row r="744">
          <cell r="F744" t="str">
            <v>2014207WATER LEVY - TREATMENT</v>
          </cell>
          <cell r="G744">
            <v>119450.26</v>
          </cell>
        </row>
        <row r="745">
          <cell r="F745" t="str">
            <v>2014208FISH CREEK WATERSHED</v>
          </cell>
          <cell r="G745">
            <v>9248.1299999999992</v>
          </cell>
        </row>
        <row r="746">
          <cell r="F746" t="str">
            <v>2014208SANITARY SEWER LEVY-COLLECTION</v>
          </cell>
          <cell r="G746">
            <v>266538.36</v>
          </cell>
        </row>
        <row r="747">
          <cell r="F747" t="str">
            <v>2014208SANITARY SEWER LEVY-TREATMENT</v>
          </cell>
          <cell r="G747">
            <v>438213.16</v>
          </cell>
        </row>
        <row r="748">
          <cell r="F748" t="str">
            <v>2014208WATER LEVY - DISTRIBUTION</v>
          </cell>
          <cell r="G748">
            <v>287816.45</v>
          </cell>
        </row>
        <row r="749">
          <cell r="F749" t="str">
            <v>2014208WATER LEVY - TREATMENT</v>
          </cell>
          <cell r="G749">
            <v>100959.93</v>
          </cell>
        </row>
        <row r="750">
          <cell r="F750" t="str">
            <v>2014209BOW RIVER WATERSHED</v>
          </cell>
          <cell r="G750">
            <v>1008.47</v>
          </cell>
        </row>
        <row r="751">
          <cell r="F751" t="str">
            <v>2014209SANITARY SEWER LEVY-COLLECTION</v>
          </cell>
          <cell r="G751">
            <v>4629.34</v>
          </cell>
        </row>
        <row r="752">
          <cell r="F752" t="str">
            <v>2014209SANITARY SEWER LEVY-TREATMENT</v>
          </cell>
          <cell r="G752">
            <v>7611.06</v>
          </cell>
        </row>
        <row r="753">
          <cell r="F753" t="str">
            <v>2014209WATER LEVY - DISTRIBUTION</v>
          </cell>
          <cell r="G753">
            <v>4998.91</v>
          </cell>
        </row>
        <row r="754">
          <cell r="F754" t="str">
            <v>2014209WATER LEVY - TREATMENT</v>
          </cell>
          <cell r="G754">
            <v>1753.51</v>
          </cell>
        </row>
        <row r="755">
          <cell r="F755" t="str">
            <v>2014210NOSE CREEK WATERSHED</v>
          </cell>
          <cell r="G755">
            <v>24970.15</v>
          </cell>
        </row>
        <row r="756">
          <cell r="F756" t="str">
            <v>2014210SANITARY SEWER LEVY-COLLECTION</v>
          </cell>
          <cell r="G756">
            <v>44239.93</v>
          </cell>
        </row>
        <row r="757">
          <cell r="F757" t="str">
            <v>2014210SANITARY SEWER LEVY-TREATMENT</v>
          </cell>
          <cell r="G757">
            <v>72734.44</v>
          </cell>
        </row>
        <row r="758">
          <cell r="F758" t="str">
            <v>2014210WATER LEVY - DISTRIBUTION</v>
          </cell>
          <cell r="G758">
            <v>47771.66</v>
          </cell>
        </row>
        <row r="759">
          <cell r="F759" t="str">
            <v>2014210WATER LEVY - TREATMENT</v>
          </cell>
          <cell r="G759">
            <v>16757.29</v>
          </cell>
        </row>
        <row r="760">
          <cell r="F760" t="str">
            <v>2014211BOW RIVER WATERSHED</v>
          </cell>
          <cell r="G760">
            <v>3013.63</v>
          </cell>
        </row>
        <row r="761">
          <cell r="F761" t="str">
            <v>2014211SANITARY SEWER LEVY-COLLECTION</v>
          </cell>
          <cell r="G761">
            <v>13833.98</v>
          </cell>
        </row>
        <row r="762">
          <cell r="F762" t="str">
            <v>2014211SANITARY SEWER LEVY-TREATMENT</v>
          </cell>
          <cell r="G762">
            <v>22744.32</v>
          </cell>
        </row>
        <row r="763">
          <cell r="F763" t="str">
            <v>2014211WATER LEVY - DISTRIBUTION</v>
          </cell>
          <cell r="G763">
            <v>14938.37</v>
          </cell>
        </row>
        <row r="764">
          <cell r="F764" t="str">
            <v>2014211WATER LEVY - TREATMENT</v>
          </cell>
          <cell r="G764">
            <v>5240.0600000000004</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1017 Reconciliation"/>
      <sheetName val="Cost Tr. L1017_228751"/>
      <sheetName val="Journal Entry"/>
      <sheetName val="COCGL_NVSDRILL_AP_DETAIL"/>
    </sheetNames>
    <sheetDataSet>
      <sheetData sheetId="0"/>
      <sheetData sheetId="1"/>
      <sheetData sheetId="2"/>
      <sheetData sheetId="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terest Cap 50-50"/>
      <sheetName val="Model Interest Cap 100 Conv"/>
      <sheetName val="Shepard OLHS"/>
      <sheetName val="Model"/>
      <sheetName val="Scenario"/>
      <sheetName val="New Agreement"/>
      <sheetName val="Loan Agreement"/>
    </sheetNames>
    <sheetDataSet>
      <sheetData sheetId="0" refreshError="1"/>
      <sheetData sheetId="1" refreshError="1"/>
      <sheetData sheetId="2" refreshError="1"/>
      <sheetData sheetId="3">
        <row r="14">
          <cell r="F14">
            <v>22193802.692137197</v>
          </cell>
        </row>
        <row r="15">
          <cell r="F15">
            <v>0.02</v>
          </cell>
        </row>
        <row r="16">
          <cell r="F16">
            <v>12</v>
          </cell>
        </row>
      </sheetData>
      <sheetData sheetId="4" refreshError="1"/>
      <sheetData sheetId="5" refreshError="1"/>
      <sheetData sheetId="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Debt Fish Creek"/>
    </sheetNames>
    <definedNames>
      <definedName name="_2000_stmcap"/>
    </defined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CGL_NVSDRILL_JRNLS"/>
      <sheetName val="Info"/>
    </sheetNames>
    <sheetDataSet>
      <sheetData sheetId="0">
        <row r="15">
          <cell r="AA15" t="str">
            <v>%OPR%</v>
          </cell>
        </row>
        <row r="16">
          <cell r="AA16" t="str">
            <v>%LYN%</v>
          </cell>
        </row>
      </sheetData>
      <sheetData sheetId="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List"/>
      <sheetName val="Affordability"/>
      <sheetName val="Graph"/>
      <sheetName val="CostBands"/>
      <sheetName val="Equivalence"/>
      <sheetName val="Conversion Tables"/>
      <sheetName val="Weighting Scale"/>
      <sheetName val="UptakeScales"/>
      <sheetName val="OriginalScale"/>
      <sheetName val="UpgradedScale"/>
      <sheetName val="7030Split"/>
      <sheetName val="Results"/>
    </sheetNames>
    <sheetDataSet>
      <sheetData sheetId="0">
        <row r="10">
          <cell r="A10">
            <v>2013102</v>
          </cell>
        </row>
      </sheetData>
      <sheetData sheetId="1"/>
      <sheetData sheetId="2">
        <row r="1">
          <cell r="B1">
            <v>2015</v>
          </cell>
        </row>
      </sheetData>
      <sheetData sheetId="3"/>
      <sheetData sheetId="4"/>
      <sheetData sheetId="5"/>
      <sheetData sheetId="6">
        <row r="6">
          <cell r="D6">
            <v>10000</v>
          </cell>
        </row>
      </sheetData>
      <sheetData sheetId="7"/>
      <sheetData sheetId="8"/>
      <sheetData sheetId="9"/>
      <sheetData sheetId="10"/>
      <sheetData sheetId="1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E May 2013"/>
      <sheetName val="AFE Jan 2013"/>
      <sheetName val="Approved"/>
      <sheetName val="Drilldown menu"/>
      <sheetName val="Data"/>
      <sheetName val="Sheet7"/>
      <sheetName val="AFE Oct 2012 (2)"/>
      <sheetName val="Sheet10"/>
      <sheetName val="General Ledger"/>
      <sheetName val="Council Approved"/>
      <sheetName val="Public Art"/>
    </sheetNames>
    <sheetDataSet>
      <sheetData sheetId="0" refreshError="1"/>
      <sheetData sheetId="1"/>
      <sheetData sheetId="2" refreshError="1"/>
      <sheetData sheetId="3" refreshError="1"/>
      <sheetData sheetId="4">
        <row r="5">
          <cell r="R5" t="str">
            <v>ACTIVITY</v>
          </cell>
        </row>
      </sheetData>
      <sheetData sheetId="5" refreshError="1"/>
      <sheetData sheetId="6" refreshError="1"/>
      <sheetData sheetId="7" refreshError="1"/>
      <sheetData sheetId="8">
        <row r="7">
          <cell r="B7" t="str">
            <v>Activity</v>
          </cell>
        </row>
      </sheetData>
      <sheetData sheetId="9" refreshError="1"/>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CGL_NVSDRILL_JRNLS"/>
      <sheetName val="Info"/>
    </sheetNames>
    <sheetDataSet>
      <sheetData sheetId="0">
        <row r="15">
          <cell r="AA15" t="str">
            <v>%OPR%</v>
          </cell>
        </row>
      </sheetData>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sheetName val="Balance_Sheet"/>
      <sheetName val="Cash"/>
      <sheetName val="Investments"/>
      <sheetName val="Taxes_Receivable"/>
      <sheetName val="Senior_Govt_Receivables"/>
      <sheetName val="Other_Receivables"/>
      <sheetName val="Land_Inventory"/>
      <sheetName val="Other_Current_Assets"/>
      <sheetName val="Uncompleted_Capital_Projects"/>
      <sheetName val="Fixed_Assets"/>
      <sheetName val="Accumulated_Depreciation"/>
      <sheetName val="Long_Term_Receivables"/>
      <sheetName val="Land_Held_Mun"/>
      <sheetName val="Inventories_Mat_Sup"/>
      <sheetName val="Other_Long_Term_Assets"/>
      <sheetName val="Due_To_Other_Funds"/>
      <sheetName val="Accounts_Payable"/>
      <sheetName val="Accrued_Interest_Payable"/>
      <sheetName val="Senior_Govt_Payables"/>
      <sheetName val="Short_Term_Borrowings"/>
      <sheetName val="Deferred_Revenue"/>
      <sheetName val="Long_Term_Debt"/>
      <sheetName val="Capital_Deposits"/>
      <sheetName val="Employee_Benefit_Liability"/>
      <sheetName val="Provision_Site"/>
      <sheetName val="Equity_In_Fixed_Assets"/>
      <sheetName val="Capital_Fund"/>
      <sheetName val="Total_Reserves"/>
      <sheetName val="Total_Surplus_Deficit_Oper"/>
      <sheetName val="Trust_Funds"/>
      <sheetName val="Oblig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Pivot Table"/>
      <sheetName val="Sheet3"/>
    </sheetNames>
    <sheetDataSet>
      <sheetData sheetId="0" refreshError="1">
        <row r="4">
          <cell r="B4">
            <v>0.28599999999999998</v>
          </cell>
          <cell r="H4">
            <v>0</v>
          </cell>
        </row>
        <row r="5">
          <cell r="B5">
            <v>0.13800000000000001</v>
          </cell>
          <cell r="H5">
            <v>0</v>
          </cell>
        </row>
        <row r="6">
          <cell r="B6">
            <v>6.0999999999999999E-2</v>
          </cell>
          <cell r="H6">
            <v>0.25</v>
          </cell>
        </row>
        <row r="7">
          <cell r="B7">
            <v>9.0999999999999998E-2</v>
          </cell>
          <cell r="H7">
            <v>0.5</v>
          </cell>
        </row>
        <row r="8">
          <cell r="B8">
            <v>4.2000000000000003E-2</v>
          </cell>
          <cell r="H8">
            <v>0.75</v>
          </cell>
        </row>
        <row r="9">
          <cell r="B9">
            <v>5.0999999999999997E-2</v>
          </cell>
          <cell r="H9">
            <v>1</v>
          </cell>
        </row>
        <row r="10">
          <cell r="B10">
            <v>7.0999999999999994E-2</v>
          </cell>
        </row>
        <row r="11">
          <cell r="B11">
            <v>0.13700000000000001</v>
          </cell>
        </row>
        <row r="12">
          <cell r="B12">
            <v>4.2000000000000003E-2</v>
          </cell>
        </row>
        <row r="13">
          <cell r="B13">
            <v>0.05</v>
          </cell>
        </row>
        <row r="14">
          <cell r="B14">
            <v>3.3000000000000002E-2</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 Growth"/>
      <sheetName val="Cover Page"/>
      <sheetName val="Dashboard"/>
      <sheetName val="Summary"/>
      <sheetName val="Assumptions"/>
      <sheetName val="Final Assumptions"/>
      <sheetName val="O&amp;M"/>
      <sheetName val="Existing Debt"/>
      <sheetName val="CIP"/>
      <sheetName val="Capital Funding"/>
      <sheetName val="Sheet4"/>
      <sheetName val="Cash Flow"/>
      <sheetName val="Coverage"/>
      <sheetName val="Funds"/>
      <sheetName val="Sheet5"/>
      <sheetName val="Financial Policy Targets"/>
      <sheetName val="System Assets"/>
      <sheetName val="Water 2010"/>
      <sheetName val="Water 2011"/>
      <sheetName val="Water 2012"/>
      <sheetName val="Test 2014"/>
      <sheetName val="Test Year"/>
      <sheetName val="Debt &amp; Equity"/>
      <sheetName val="Regional Allocation"/>
      <sheetName val="System Assets 2018"/>
      <sheetName val="Regional Allocation (2018)"/>
      <sheetName val="Regional Rate Schedule"/>
      <sheetName val="Retail Allocation"/>
      <sheetName val="Retail Cust Alloc"/>
      <sheetName val="COS Phase-In"/>
      <sheetName val="Retail Unit Costs"/>
      <sheetName val="Retail Rate Design"/>
      <sheetName val="Retail Rate Summary"/>
      <sheetName val="Charts--&gt;"/>
      <sheetName val="Sheet1"/>
      <sheetName val="Sheet2"/>
      <sheetName val="COS"/>
      <sheetName val="Flow of Funds"/>
      <sheetName val="Wholesale Alloc Charts"/>
      <sheetName val="Send to Dave"/>
      <sheetName val="Alternative Peak Analysis"/>
      <sheetName val="Sheet3"/>
      <sheetName val="Combined Impact"/>
      <sheetName val="Pipe Size"/>
    </sheetNames>
    <sheetDataSet>
      <sheetData sheetId="0" refreshError="1"/>
      <sheetData sheetId="1" refreshError="1"/>
      <sheetData sheetId="2" refreshError="1">
        <row r="22">
          <cell r="C22">
            <v>2014</v>
          </cell>
          <cell r="D22">
            <v>2015</v>
          </cell>
          <cell r="E22">
            <v>2016</v>
          </cell>
          <cell r="F22">
            <v>2017</v>
          </cell>
          <cell r="G22">
            <v>2018</v>
          </cell>
          <cell r="H22">
            <v>2019</v>
          </cell>
        </row>
        <row r="26">
          <cell r="C26" t="e">
            <v>#N/A</v>
          </cell>
          <cell r="D26" t="e">
            <v>#N/A</v>
          </cell>
          <cell r="E26" t="e">
            <v>#N/A</v>
          </cell>
          <cell r="F26" t="e">
            <v>#N/A</v>
          </cell>
          <cell r="G26" t="e">
            <v>#N/A</v>
          </cell>
          <cell r="H26" t="e">
            <v>#N/A</v>
          </cell>
        </row>
        <row r="29">
          <cell r="C29" t="e">
            <v>#N/A</v>
          </cell>
          <cell r="D29" t="e">
            <v>#N/A</v>
          </cell>
          <cell r="E29" t="e">
            <v>#N/A</v>
          </cell>
          <cell r="F29" t="e">
            <v>#N/A</v>
          </cell>
          <cell r="G29" t="e">
            <v>#N/A</v>
          </cell>
          <cell r="H29" t="e">
            <v>#N/A</v>
          </cell>
        </row>
        <row r="32">
          <cell r="C32">
            <v>0</v>
          </cell>
          <cell r="D32">
            <v>0.03</v>
          </cell>
          <cell r="E32">
            <v>0.03</v>
          </cell>
          <cell r="F32">
            <v>0.03</v>
          </cell>
          <cell r="G32">
            <v>0.03</v>
          </cell>
          <cell r="H32">
            <v>0.03</v>
          </cell>
        </row>
        <row r="35">
          <cell r="C35" t="e">
            <v>#N/A</v>
          </cell>
          <cell r="D35" t="e">
            <v>#N/A</v>
          </cell>
          <cell r="E35" t="e">
            <v>#N/A</v>
          </cell>
          <cell r="F35" t="e">
            <v>#N/A</v>
          </cell>
          <cell r="G35" t="e">
            <v>#N/A</v>
          </cell>
          <cell r="H35" t="e">
            <v>#N/A</v>
          </cell>
        </row>
        <row r="38">
          <cell r="C38">
            <v>2.4199999999999999E-2</v>
          </cell>
          <cell r="D38">
            <v>2.4199999999999999E-2</v>
          </cell>
          <cell r="E38">
            <v>2.4199999999999999E-2</v>
          </cell>
          <cell r="F38">
            <v>2.4199999999999999E-2</v>
          </cell>
          <cell r="G38">
            <v>2.4199999999999999E-2</v>
          </cell>
          <cell r="H38">
            <v>2.4199999999999999E-2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72">
          <cell r="D172" t="str">
            <v>TOTAL TO WSS</v>
          </cell>
          <cell r="E172" t="str">
            <v>AS ALL OTHER</v>
          </cell>
          <cell r="F172" t="str">
            <v>%</v>
          </cell>
          <cell r="I172" t="str">
            <v>WSS TO REGIONAL CUSTOMERS</v>
          </cell>
          <cell r="J172" t="str">
            <v>%</v>
          </cell>
        </row>
        <row r="173">
          <cell r="A173">
            <v>1</v>
          </cell>
          <cell r="B173" t="str">
            <v>% of O.C. WSS System Assets (based on actual use)</v>
          </cell>
          <cell r="D173">
            <v>0.74891622885364917</v>
          </cell>
          <cell r="F173">
            <v>0.74891622885364917</v>
          </cell>
          <cell r="H173" t="str">
            <v>% of O.C. System Assets</v>
          </cell>
          <cell r="I173">
            <v>5.9335923509441592E-2</v>
          </cell>
          <cell r="J173">
            <v>5.9335923509441592E-2</v>
          </cell>
        </row>
        <row r="174">
          <cell r="A174">
            <v>2</v>
          </cell>
          <cell r="B174" t="str">
            <v>to WSS: Customer</v>
          </cell>
          <cell r="D174">
            <v>1</v>
          </cell>
          <cell r="F174">
            <v>1</v>
          </cell>
          <cell r="H174" t="str">
            <v>% of Meter Equivalents</v>
          </cell>
          <cell r="I174">
            <v>1.5749983449949098E-3</v>
          </cell>
          <cell r="J174">
            <v>1.5749983449949098E-3</v>
          </cell>
        </row>
        <row r="175">
          <cell r="A175">
            <v>3</v>
          </cell>
          <cell r="B175" t="str">
            <v>to WSS: Total Consumption</v>
          </cell>
          <cell r="D175">
            <v>1</v>
          </cell>
          <cell r="F175">
            <v>1</v>
          </cell>
          <cell r="H175" t="str">
            <v>% of Total Consumption</v>
          </cell>
          <cell r="I175">
            <v>4.6925125628140697E-2</v>
          </cell>
          <cell r="J175">
            <v>4.6925125628140697E-2</v>
          </cell>
        </row>
        <row r="176">
          <cell r="A176">
            <v>4</v>
          </cell>
          <cell r="B176" t="str">
            <v>Retail Only</v>
          </cell>
          <cell r="D176">
            <v>0</v>
          </cell>
          <cell r="E176">
            <v>0</v>
          </cell>
          <cell r="F176">
            <v>0</v>
          </cell>
          <cell r="H176" t="str">
            <v>N/A (Retail Only)</v>
          </cell>
          <cell r="I176">
            <v>0</v>
          </cell>
          <cell r="J176">
            <v>0</v>
          </cell>
        </row>
        <row r="177">
          <cell r="A177">
            <v>5</v>
          </cell>
          <cell r="B177" t="str">
            <v>% of Rate Base (based on actual use)</v>
          </cell>
          <cell r="D177">
            <v>0.77821656139033435</v>
          </cell>
          <cell r="F177">
            <v>0.77821656139033435</v>
          </cell>
          <cell r="H177" t="str">
            <v>% of Rate Base</v>
          </cell>
          <cell r="I177">
            <v>6.3929913368158328E-2</v>
          </cell>
          <cell r="J177">
            <v>6.3929913368158328E-2</v>
          </cell>
        </row>
        <row r="178">
          <cell r="A178">
            <v>6</v>
          </cell>
          <cell r="B178" t="str">
            <v>% of CWIP (based on actual use)</v>
          </cell>
          <cell r="D178">
            <v>1</v>
          </cell>
          <cell r="F178">
            <v>1</v>
          </cell>
          <cell r="H178" t="str">
            <v>% of CWIP</v>
          </cell>
          <cell r="I178">
            <v>6.1229588194565421E-2</v>
          </cell>
          <cell r="J178">
            <v>6.1229588194565421E-2</v>
          </cell>
        </row>
        <row r="179">
          <cell r="A179">
            <v>7</v>
          </cell>
          <cell r="B179" t="str">
            <v>As Trans./Dist. Assets (based on actual use)</v>
          </cell>
          <cell r="D179">
            <v>0.39954853252913991</v>
          </cell>
          <cell r="F179">
            <v>0.39954853252913991</v>
          </cell>
          <cell r="H179" t="str">
            <v>As Trans./Dist. Assets</v>
          </cell>
          <cell r="I179">
            <v>7.2708053123688873E-2</v>
          </cell>
          <cell r="J179">
            <v>7.2708053123688873E-2</v>
          </cell>
        </row>
        <row r="180">
          <cell r="A180">
            <v>8</v>
          </cell>
          <cell r="B180" t="str">
            <v>As All Other</v>
          </cell>
          <cell r="D180">
            <v>0</v>
          </cell>
          <cell r="E180">
            <v>1</v>
          </cell>
          <cell r="F180">
            <v>1</v>
          </cell>
          <cell r="H180" t="str">
            <v>As All Other</v>
          </cell>
          <cell r="I180">
            <v>0</v>
          </cell>
          <cell r="J180">
            <v>0</v>
          </cell>
        </row>
        <row r="181">
          <cell r="A181">
            <v>9</v>
          </cell>
          <cell r="B181" t="str">
            <v>As Salaries</v>
          </cell>
          <cell r="D181">
            <v>0.81773010015166081</v>
          </cell>
          <cell r="F181">
            <v>0.81773010015166081</v>
          </cell>
          <cell r="H181" t="str">
            <v>As Salaries</v>
          </cell>
          <cell r="I181">
            <v>5.8325727594587762E-2</v>
          </cell>
          <cell r="J181">
            <v>5.8325727594587762E-2</v>
          </cell>
        </row>
        <row r="182">
          <cell r="A182">
            <v>10</v>
          </cell>
          <cell r="B182" t="str">
            <v>Regional Direct Assign</v>
          </cell>
          <cell r="D182">
            <v>1</v>
          </cell>
          <cell r="E182">
            <v>0</v>
          </cell>
          <cell r="F182">
            <v>0</v>
          </cell>
          <cell r="H182" t="str">
            <v>Regional Direct Assign</v>
          </cell>
          <cell r="I182">
            <v>1</v>
          </cell>
          <cell r="J182">
            <v>1</v>
          </cell>
        </row>
        <row r="183">
          <cell r="A183">
            <v>11</v>
          </cell>
          <cell r="B183" t="str">
            <v>% Assets excluding Customer</v>
          </cell>
          <cell r="D183">
            <v>0.72106855642288958</v>
          </cell>
          <cell r="F183">
            <v>0.72106855642288958</v>
          </cell>
          <cell r="H183" t="str">
            <v>% Assets excl. Customer</v>
          </cell>
          <cell r="I183">
            <v>6.8220318158698223E-2</v>
          </cell>
          <cell r="J183">
            <v>6.8220318158698223E-2</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1014"/>
      <sheetName val="L5025"/>
      <sheetName val="L5026"/>
      <sheetName val="L5027"/>
      <sheetName val="UEP BS_AP_DETAIL"/>
    </sheetNames>
    <sheetDataSet>
      <sheetData sheetId="0"/>
      <sheetData sheetId="1"/>
      <sheetData sheetId="2"/>
      <sheetData sheetId="3"/>
      <sheetData sheetId="4">
        <row r="6">
          <cell r="C6" t="str">
            <v>01134882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Entry"/>
      <sheetName val="Lookup"/>
      <sheetName val="Version"/>
    </sheetNames>
    <sheetDataSet>
      <sheetData sheetId="0" refreshError="1"/>
      <sheetData sheetId="1">
        <row r="4">
          <cell r="J4" t="str">
            <v>ACTUALS</v>
          </cell>
          <cell r="L4" t="str">
            <v>AP1</v>
          </cell>
          <cell r="Q4" t="str">
            <v>CITYC</v>
          </cell>
          <cell r="Y4" t="str">
            <v>FINAL</v>
          </cell>
          <cell r="AA4" t="str">
            <v>1TIME</v>
          </cell>
        </row>
        <row r="5">
          <cell r="J5" t="str">
            <v>BUDGET</v>
          </cell>
          <cell r="L5" t="str">
            <v>AS1</v>
          </cell>
          <cell r="Q5" t="str">
            <v>EXTRL</v>
          </cell>
          <cell r="S5" t="str">
            <v>AMT</v>
          </cell>
          <cell r="AA5" t="str">
            <v>ADCORP</v>
          </cell>
        </row>
        <row r="6">
          <cell r="J6" t="str">
            <v>BUDGETY1</v>
          </cell>
          <cell r="L6" t="str">
            <v>BY1</v>
          </cell>
          <cell r="Q6" t="str">
            <v>CPSCC</v>
          </cell>
          <cell r="S6" t="str">
            <v>COH</v>
          </cell>
          <cell r="AA6" t="str">
            <v>ADJBU</v>
          </cell>
        </row>
        <row r="7">
          <cell r="J7" t="str">
            <v>BUDGETY2</v>
          </cell>
          <cell r="L7" t="str">
            <v>CN1</v>
          </cell>
          <cell r="S7" t="str">
            <v>CSA</v>
          </cell>
          <cell r="AA7" t="str">
            <v>ADJFEE</v>
          </cell>
        </row>
        <row r="8">
          <cell r="J8" t="str">
            <v>BUDGETY3</v>
          </cell>
          <cell r="L8" t="str">
            <v>CP1</v>
          </cell>
          <cell r="S8" t="str">
            <v>FLS</v>
          </cell>
          <cell r="AA8" t="str">
            <v>ANGROW</v>
          </cell>
        </row>
        <row r="9">
          <cell r="L9" t="str">
            <v>CP2</v>
          </cell>
          <cell r="S9" t="str">
            <v>FTC</v>
          </cell>
          <cell r="AA9" t="str">
            <v>BASE</v>
          </cell>
        </row>
        <row r="10">
          <cell r="L10" t="str">
            <v>EM1</v>
          </cell>
          <cell r="S10" t="str">
            <v>FTE</v>
          </cell>
          <cell r="AA10" t="str">
            <v>BU1TY1</v>
          </cell>
        </row>
        <row r="11">
          <cell r="L11" t="str">
            <v>EN1</v>
          </cell>
          <cell r="S11" t="str">
            <v>FTR</v>
          </cell>
          <cell r="AA11" t="str">
            <v>BUADY1</v>
          </cell>
        </row>
        <row r="12">
          <cell r="L12" t="str">
            <v>EN2</v>
          </cell>
          <cell r="S12" t="str">
            <v>HRS</v>
          </cell>
          <cell r="AA12" t="str">
            <v>CPADY1</v>
          </cell>
        </row>
        <row r="13">
          <cell r="L13" t="str">
            <v>FA1</v>
          </cell>
          <cell r="S13" t="str">
            <v>NO</v>
          </cell>
          <cell r="AA13" t="str">
            <v>CPGROW</v>
          </cell>
        </row>
        <row r="14">
          <cell r="L14" t="str">
            <v>FA2</v>
          </cell>
          <cell r="S14" t="str">
            <v>OVH</v>
          </cell>
          <cell r="AA14" t="str">
            <v>GROWTH</v>
          </cell>
        </row>
        <row r="15">
          <cell r="L15" t="str">
            <v>FA3</v>
          </cell>
          <cell r="S15" t="str">
            <v>QTY</v>
          </cell>
          <cell r="AA15" t="str">
            <v>LOS</v>
          </cell>
        </row>
        <row r="16">
          <cell r="L16" t="str">
            <v>FA4</v>
          </cell>
          <cell r="S16" t="str">
            <v>SAC</v>
          </cell>
          <cell r="AA16" t="str">
            <v>NW1TY1</v>
          </cell>
        </row>
        <row r="17">
          <cell r="L17" t="str">
            <v>FA5</v>
          </cell>
          <cell r="O17" t="str">
            <v>PDFS</v>
          </cell>
          <cell r="S17" t="str">
            <v>STC</v>
          </cell>
          <cell r="AA17" t="str">
            <v>NWBUY1</v>
          </cell>
        </row>
        <row r="18">
          <cell r="L18" t="str">
            <v>FI1</v>
          </cell>
          <cell r="AA18" t="str">
            <v>REDUCT</v>
          </cell>
        </row>
        <row r="19">
          <cell r="L19" t="str">
            <v>FN1</v>
          </cell>
          <cell r="AA19" t="str">
            <v>ROBUY1</v>
          </cell>
        </row>
        <row r="20">
          <cell r="L20" t="str">
            <v>FN2</v>
          </cell>
          <cell r="AA20" t="str">
            <v>RODPY1</v>
          </cell>
        </row>
        <row r="21">
          <cell r="L21" t="str">
            <v>FN3</v>
          </cell>
          <cell r="AA21" t="str">
            <v>RORGY1</v>
          </cell>
        </row>
        <row r="22">
          <cell r="L22" t="str">
            <v>FN4</v>
          </cell>
        </row>
        <row r="23">
          <cell r="L23" t="str">
            <v>FN5</v>
          </cell>
        </row>
        <row r="24">
          <cell r="L24" t="str">
            <v>IT1</v>
          </cell>
        </row>
        <row r="25">
          <cell r="L25" t="str">
            <v>PD1</v>
          </cell>
        </row>
        <row r="26">
          <cell r="L26" t="str">
            <v>PD2</v>
          </cell>
        </row>
        <row r="27">
          <cell r="L27" t="str">
            <v>PD3</v>
          </cell>
        </row>
        <row r="28">
          <cell r="L28" t="str">
            <v>PD4</v>
          </cell>
        </row>
        <row r="29">
          <cell r="L29" t="str">
            <v>PD5</v>
          </cell>
        </row>
        <row r="30">
          <cell r="L30" t="str">
            <v>PK1</v>
          </cell>
        </row>
        <row r="31">
          <cell r="L31" t="str">
            <v>PL1</v>
          </cell>
        </row>
        <row r="32">
          <cell r="L32" t="str">
            <v>PS1</v>
          </cell>
        </row>
        <row r="33">
          <cell r="L33" t="str">
            <v>PT1</v>
          </cell>
          <cell r="O33" t="str">
            <v>v1.03</v>
          </cell>
        </row>
        <row r="34">
          <cell r="L34" t="str">
            <v>RD1</v>
          </cell>
        </row>
        <row r="35">
          <cell r="L35" t="str">
            <v>RD2</v>
          </cell>
        </row>
        <row r="36">
          <cell r="L36" t="str">
            <v>RP1</v>
          </cell>
        </row>
        <row r="37">
          <cell r="L37" t="str">
            <v>SL1</v>
          </cell>
        </row>
        <row r="38">
          <cell r="L38" t="str">
            <v>ST1</v>
          </cell>
        </row>
        <row r="39">
          <cell r="L39" t="str">
            <v>TP1</v>
          </cell>
        </row>
        <row r="40">
          <cell r="L40" t="str">
            <v>TR1</v>
          </cell>
        </row>
        <row r="41">
          <cell r="L41" t="str">
            <v>WD1</v>
          </cell>
        </row>
        <row r="42">
          <cell r="L42" t="str">
            <v>WD2</v>
          </cell>
        </row>
        <row r="43">
          <cell r="L43" t="str">
            <v>WJ1</v>
          </cell>
        </row>
        <row r="44">
          <cell r="L44" t="str">
            <v>WW1</v>
          </cell>
        </row>
        <row r="45">
          <cell r="L45" t="str">
            <v>WW2</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Summary"/>
      <sheetName val="Assumptions"/>
      <sheetName val="Final Assumptions"/>
      <sheetName val="Existing Debt"/>
      <sheetName val="O&amp;M"/>
      <sheetName val="CIP Input"/>
      <sheetName val="Capital Funding"/>
      <sheetName val="Tests"/>
      <sheetName val="Funds"/>
      <sheetName val="Plant-in-Service"/>
      <sheetName val="Customer Stats"/>
      <sheetName val="Allocation"/>
      <sheetName val="CustAlloc"/>
      <sheetName val="COS Phase-In"/>
      <sheetName val="Rates Opt 1"/>
      <sheetName val="Unit Costs Opt 2"/>
      <sheetName val="RateDesign Opt 2"/>
      <sheetName val="Rates Opt 2"/>
      <sheetName val="Rates Opt 2 (5 yr)"/>
      <sheetName val="Unit Costs Opt 3-2014"/>
      <sheetName val="RateDesign Opt 3-2014"/>
      <sheetName val="Rates Opt 3-2014"/>
      <sheetName val="Unit Costs Opt 3-2015"/>
      <sheetName val="RateDesign Opt 3-2015"/>
      <sheetName val="Rates Opt 3-2015"/>
      <sheetName val="Unit Costs Opt 3-2016"/>
      <sheetName val="RateDesign Opt 3-2016"/>
      <sheetName val="Rates Opt 3-2016"/>
      <sheetName val="Unit Costs Opt 3-2017"/>
      <sheetName val="RateDesign Opt 3-2017"/>
      <sheetName val="Rates Opt 3-2017"/>
      <sheetName val="Unit Costs Opt 3-2018"/>
      <sheetName val="RateDesign Opt 3-2018"/>
      <sheetName val="Rates Opt 3-2018"/>
      <sheetName val="Rates Opt 3 (5 yr)"/>
      <sheetName val="2014 Rate Options"/>
      <sheetName val="Water Production"/>
      <sheetName val="Rev Req"/>
      <sheetName val="COS tables"/>
      <sheetName val="Not Presented--&gt;"/>
      <sheetName val="Unit Costs Opt 4"/>
      <sheetName val="RateDesign Opt 4"/>
      <sheetName val="Rates Opt 4"/>
      <sheetName val="Rates Opt 4 (5 yr)"/>
      <sheetName val="Sheet1"/>
    </sheetNames>
    <sheetDataSet>
      <sheetData sheetId="0" refreshError="1">
        <row r="7">
          <cell r="C7">
            <v>2013</v>
          </cell>
        </row>
        <row r="84">
          <cell r="C84">
            <v>2013</v>
          </cell>
          <cell r="D84">
            <v>2014</v>
          </cell>
          <cell r="E84">
            <v>2015</v>
          </cell>
          <cell r="F84">
            <v>2016</v>
          </cell>
          <cell r="G84">
            <v>2017</v>
          </cell>
          <cell r="H84">
            <v>2018</v>
          </cell>
          <cell r="I84">
            <v>2019</v>
          </cell>
        </row>
        <row r="85">
          <cell r="C85">
            <v>32.07</v>
          </cell>
          <cell r="D85">
            <v>36.078749999999999</v>
          </cell>
          <cell r="E85">
            <v>40.588593750000001</v>
          </cell>
          <cell r="F85">
            <v>45.662167968749998</v>
          </cell>
          <cell r="G85">
            <v>51.369938964843747</v>
          </cell>
          <cell r="H85">
            <v>57.791181335449217</v>
          </cell>
          <cell r="I85" t="e">
            <v>#REF!</v>
          </cell>
        </row>
        <row r="86">
          <cell r="C86">
            <v>224479.28642202445</v>
          </cell>
          <cell r="D86">
            <v>222965.63837490542</v>
          </cell>
          <cell r="E86">
            <v>207909.29871797501</v>
          </cell>
          <cell r="F86">
            <v>196531.96813081493</v>
          </cell>
          <cell r="G86">
            <v>180279.14486548057</v>
          </cell>
          <cell r="H86">
            <v>161226.27238890145</v>
          </cell>
          <cell r="I86" t="e">
            <v>#REF!</v>
          </cell>
        </row>
        <row r="87">
          <cell r="C87">
            <v>224479.28642202442</v>
          </cell>
          <cell r="D87">
            <v>231617.48817490542</v>
          </cell>
          <cell r="E87">
            <v>244679.66036797504</v>
          </cell>
          <cell r="F87">
            <v>255202.32458706497</v>
          </cell>
          <cell r="G87">
            <v>263586.99547876185</v>
          </cell>
          <cell r="H87">
            <v>272251.30392884277</v>
          </cell>
          <cell r="I87" t="e">
            <v>#REF!</v>
          </cell>
        </row>
        <row r="88">
          <cell r="C88">
            <v>224479</v>
          </cell>
          <cell r="D88">
            <v>231617.90999999997</v>
          </cell>
          <cell r="E88">
            <v>238987.16890000002</v>
          </cell>
          <cell r="F88">
            <v>246594.33443100008</v>
          </cell>
          <cell r="G88">
            <v>254447.21694649008</v>
          </cell>
          <cell r="H88">
            <v>262553.88803674711</v>
          </cell>
          <cell r="I88" t="e">
            <v>#REF!</v>
          </cell>
        </row>
        <row r="89">
          <cell r="C89">
            <v>0.28642202442279086</v>
          </cell>
          <cell r="D89">
            <v>-0.42182509455597028</v>
          </cell>
          <cell r="E89">
            <v>5692.4914679750218</v>
          </cell>
          <cell r="F89">
            <v>8607.9901560648868</v>
          </cell>
          <cell r="G89">
            <v>9139.7785322717682</v>
          </cell>
          <cell r="H89">
            <v>9697.4158920956543</v>
          </cell>
          <cell r="I89" t="e">
            <v>#REF!</v>
          </cell>
        </row>
        <row r="101">
          <cell r="B101" t="str">
            <v>3/4"</v>
          </cell>
          <cell r="D101">
            <v>30.74</v>
          </cell>
          <cell r="E101">
            <v>34.582499999999996</v>
          </cell>
          <cell r="F101">
            <v>38.905312500000001</v>
          </cell>
          <cell r="G101">
            <v>43.768476562499998</v>
          </cell>
          <cell r="H101">
            <v>49.239536132812496</v>
          </cell>
        </row>
        <row r="102">
          <cell r="B102" t="str">
            <v>1"</v>
          </cell>
          <cell r="D102">
            <v>41.26</v>
          </cell>
          <cell r="E102">
            <v>46.417499999999997</v>
          </cell>
          <cell r="F102">
            <v>52.219687499999999</v>
          </cell>
          <cell r="G102">
            <v>58.747148437499995</v>
          </cell>
          <cell r="H102">
            <v>66.090541992187497</v>
          </cell>
        </row>
        <row r="103">
          <cell r="B103" t="str">
            <v>1 1/2"</v>
          </cell>
          <cell r="D103">
            <v>103.14</v>
          </cell>
          <cell r="E103">
            <v>116.0325</v>
          </cell>
          <cell r="F103">
            <v>130.5365625</v>
          </cell>
          <cell r="G103">
            <v>146.8536328125</v>
          </cell>
          <cell r="H103">
            <v>165.21033691406251</v>
          </cell>
        </row>
        <row r="104">
          <cell r="B104" t="str">
            <v>2"</v>
          </cell>
          <cell r="D104">
            <v>216.6</v>
          </cell>
          <cell r="E104">
            <v>243.67499999999998</v>
          </cell>
          <cell r="F104">
            <v>274.13437499999998</v>
          </cell>
          <cell r="G104">
            <v>308.40117187499999</v>
          </cell>
          <cell r="H104">
            <v>346.95131835937497</v>
          </cell>
        </row>
        <row r="105">
          <cell r="B105" t="str">
            <v>3"</v>
          </cell>
          <cell r="D105">
            <v>474.44</v>
          </cell>
          <cell r="E105">
            <v>533.745</v>
          </cell>
          <cell r="F105">
            <v>600.46312499999999</v>
          </cell>
          <cell r="G105">
            <v>675.52101562500002</v>
          </cell>
          <cell r="H105">
            <v>759.96114257812496</v>
          </cell>
        </row>
        <row r="106">
          <cell r="B106" t="str">
            <v>4"</v>
          </cell>
          <cell r="D106">
            <v>721.98</v>
          </cell>
          <cell r="E106">
            <v>812.22749999999996</v>
          </cell>
          <cell r="F106">
            <v>913.75593750000007</v>
          </cell>
          <cell r="G106">
            <v>1027.9754296875001</v>
          </cell>
          <cell r="H106">
            <v>1156.4723583984376</v>
          </cell>
        </row>
        <row r="107">
          <cell r="B107" t="str">
            <v>6"</v>
          </cell>
          <cell r="D107">
            <v>1082.99</v>
          </cell>
          <cell r="E107">
            <v>1218.36375</v>
          </cell>
          <cell r="F107">
            <v>1370.65921875</v>
          </cell>
          <cell r="G107">
            <v>1541.9916210937499</v>
          </cell>
          <cell r="H107">
            <v>1734.7405737304687</v>
          </cell>
        </row>
        <row r="109">
          <cell r="D109">
            <v>2</v>
          </cell>
          <cell r="E109">
            <v>2.25</v>
          </cell>
          <cell r="F109">
            <v>2.53125</v>
          </cell>
          <cell r="G109">
            <v>2.84765625</v>
          </cell>
          <cell r="H109">
            <v>3.20361328125</v>
          </cell>
        </row>
        <row r="110">
          <cell r="D110">
            <v>3.57</v>
          </cell>
          <cell r="E110">
            <v>4.0162499999999994</v>
          </cell>
          <cell r="F110">
            <v>4.5182812499999994</v>
          </cell>
          <cell r="G110">
            <v>5.0830664062499995</v>
          </cell>
          <cell r="H110">
            <v>5.7184497070312501</v>
          </cell>
        </row>
        <row r="111">
          <cell r="D111">
            <v>3.48</v>
          </cell>
          <cell r="E111">
            <v>3.915</v>
          </cell>
          <cell r="F111">
            <v>4.4043749999999999</v>
          </cell>
          <cell r="G111">
            <v>4.9549218750000001</v>
          </cell>
          <cell r="H111">
            <v>5.5742871093749997</v>
          </cell>
        </row>
        <row r="112">
          <cell r="D112">
            <v>3.32</v>
          </cell>
          <cell r="E112">
            <v>3.7349999999999999</v>
          </cell>
          <cell r="F112">
            <v>4.2018749999999994</v>
          </cell>
          <cell r="G112">
            <v>4.7271093749999995</v>
          </cell>
          <cell r="H112">
            <v>5.3179980468750001</v>
          </cell>
        </row>
        <row r="113">
          <cell r="D113">
            <v>2.0699999999999998</v>
          </cell>
          <cell r="E113">
            <v>2.3287499999999999</v>
          </cell>
          <cell r="F113">
            <v>2.6198437499999998</v>
          </cell>
          <cell r="G113">
            <v>2.9473242187499999</v>
          </cell>
          <cell r="H113">
            <v>3.3157397460937497</v>
          </cell>
        </row>
        <row r="114">
          <cell r="D114">
            <v>1.62</v>
          </cell>
          <cell r="E114">
            <v>1.8225000000000002</v>
          </cell>
          <cell r="F114">
            <v>2.0503125</v>
          </cell>
          <cell r="G114">
            <v>2.3066015625</v>
          </cell>
          <cell r="H114">
            <v>2.5949267578125004</v>
          </cell>
        </row>
        <row r="115">
          <cell r="D115">
            <v>0.91</v>
          </cell>
          <cell r="E115">
            <v>1.0237499999999999</v>
          </cell>
          <cell r="F115">
            <v>1.1517187500000001</v>
          </cell>
          <cell r="G115">
            <v>1.29568359375</v>
          </cell>
          <cell r="H115">
            <v>1.4576440429687501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1 - Loan beg 2009"/>
      <sheetName val="Loan w org int"/>
      <sheetName val="UEP AA Forecast"/>
    </sheetNames>
    <sheetDataSet>
      <sheetData sheetId="0"/>
      <sheetData sheetId="1"/>
      <sheetData sheetId="2">
        <row r="25">
          <cell r="M25">
            <v>2474918.6163956085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DataSort"/>
      <sheetName val="Mapping"/>
      <sheetName val="P840"/>
      <sheetName val="Master"/>
      <sheetName val="For input"/>
      <sheetName val="For EPM"/>
      <sheetName val="SupplementaryPage "/>
      <sheetName val="ExpenditureRevenue"/>
      <sheetName val="Pre 1999"/>
      <sheetName val="Struct"/>
      <sheetName val="350 M"/>
      <sheetName val="Growth"/>
      <sheetName val="350 M projection"/>
      <sheetName val="LI"/>
      <sheetName val="Detail"/>
      <sheetName val="OB25Breakdown"/>
      <sheetName val="IL"/>
      <sheetName val="WWSchedule"/>
      <sheetName val="DebtChargeSavings"/>
      <sheetName val="DebtDisplacement"/>
      <sheetName val="Contr. To Reserves"/>
      <sheetName val="LCMR 1.5% calculation"/>
      <sheetName val="LCMR 2.6% calculation"/>
      <sheetName val="C_Combined_Reserve"/>
      <sheetName val="CIF_Approved Options"/>
      <sheetName val="WWDebtSaving"/>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persons/person.xml><?xml version="1.0" encoding="utf-8"?>
<personList xmlns="http://schemas.microsoft.com/office/spreadsheetml/2018/threadedcomments" xmlns:x="http://schemas.openxmlformats.org/spreadsheetml/2006/main">
  <person displayName="Vincent, Daniel" id="{63DB017F-C907-4FBD-8797-C58C50D622E0}" userId="S::DVINCENT@calgary.ca::a702f468-05d8-48a1-b521-ec9aa6183c1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2" dT="2021-12-15T20:25:14.49" personId="{63DB017F-C907-4FBD-8797-C58C50D622E0}" id="{578C78E3-C1B8-4027-AD5B-A2D02752677F}">
    <text>Costs and timing of project TBD. Update will be completed as soon as possible.</text>
  </threadedComment>
  <threadedComment ref="A39" dT="2021-12-15T20:29:14.79" personId="{63DB017F-C907-4FBD-8797-C58C50D622E0}" id="{483199F2-CAAB-42D1-BD93-7DD1F1F78F31}">
    <text>Costs and timing of project TBD. Update will be completed as soon as possible.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cfa.gov.ab.ca/loan-form-script/rates.html"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33169-77A8-4470-8C83-62B90E2183F0}">
  <dimension ref="A1:I41"/>
  <sheetViews>
    <sheetView showGridLines="0" zoomScale="80" zoomScaleNormal="80" workbookViewId="0">
      <pane xSplit="1" ySplit="8" topLeftCell="B9" activePane="bottomRight" state="frozen"/>
      <selection activeCell="F31" sqref="F31"/>
      <selection pane="topRight" activeCell="F31" sqref="F31"/>
      <selection pane="bottomLeft" activeCell="F31" sqref="F31"/>
      <selection pane="bottomRight"/>
    </sheetView>
  </sheetViews>
  <sheetFormatPr defaultColWidth="9.19921875" defaultRowHeight="12.75" x14ac:dyDescent="0.35"/>
  <cols>
    <col min="1" max="1" width="25.73046875" style="118" customWidth="1"/>
    <col min="2" max="7" width="10.73046875" style="118" customWidth="1"/>
    <col min="8" max="16384" width="9.19921875" style="118"/>
  </cols>
  <sheetData>
    <row r="1" spans="1:9" x14ac:dyDescent="0.35">
      <c r="A1" s="118" t="s">
        <v>162</v>
      </c>
    </row>
    <row r="3" spans="1:9" ht="13.15" x14ac:dyDescent="0.4">
      <c r="A3" s="116"/>
      <c r="B3" s="117">
        <v>2016</v>
      </c>
      <c r="C3" s="117">
        <v>2017</v>
      </c>
      <c r="D3" s="117">
        <v>2018</v>
      </c>
      <c r="E3" s="117">
        <v>2019</v>
      </c>
      <c r="F3" s="117">
        <v>2020</v>
      </c>
      <c r="G3" s="117">
        <v>2021</v>
      </c>
      <c r="H3" s="117" t="s">
        <v>134</v>
      </c>
    </row>
    <row r="4" spans="1:9" ht="13.15" x14ac:dyDescent="0.4">
      <c r="A4" s="116"/>
      <c r="B4" s="117"/>
      <c r="C4" s="117"/>
      <c r="D4" s="117"/>
      <c r="E4" s="117"/>
      <c r="F4" s="117"/>
      <c r="G4" s="117"/>
    </row>
    <row r="5" spans="1:9" x14ac:dyDescent="0.35">
      <c r="A5" s="123" t="s">
        <v>90</v>
      </c>
      <c r="B5" s="125">
        <v>78.103000000000009</v>
      </c>
      <c r="C5" s="125">
        <v>343.10899999999998</v>
      </c>
      <c r="D5" s="125">
        <v>372.23299999999995</v>
      </c>
      <c r="E5" s="125">
        <v>146.22899999999998</v>
      </c>
      <c r="F5" s="125">
        <v>260.93200000000002</v>
      </c>
      <c r="G5" s="125">
        <v>350</v>
      </c>
      <c r="H5" s="129">
        <f>AVERAGE(B5:G5)</f>
        <v>258.43433333333331</v>
      </c>
      <c r="I5" s="129"/>
    </row>
    <row r="6" spans="1:9" x14ac:dyDescent="0.35">
      <c r="A6" s="123"/>
      <c r="B6" s="125"/>
      <c r="C6" s="125"/>
      <c r="D6" s="125"/>
      <c r="E6" s="125"/>
      <c r="F6" s="125"/>
      <c r="G6" s="125"/>
    </row>
    <row r="7" spans="1:9" x14ac:dyDescent="0.35">
      <c r="A7" s="123" t="s">
        <v>10</v>
      </c>
      <c r="B7" s="120">
        <v>3.3000000000000002E-2</v>
      </c>
      <c r="C7" s="120">
        <v>3.3000000000000002E-2</v>
      </c>
      <c r="D7" s="120">
        <v>3.3000000000000002E-2</v>
      </c>
      <c r="E7" s="120"/>
      <c r="F7" s="120">
        <v>3.3000000000000002E-2</v>
      </c>
      <c r="G7" s="120">
        <v>3.3000000000000002E-2</v>
      </c>
    </row>
    <row r="8" spans="1:9" x14ac:dyDescent="0.35">
      <c r="A8" s="123"/>
      <c r="B8" s="116"/>
      <c r="C8" s="116"/>
      <c r="D8" s="116"/>
      <c r="E8" s="116"/>
      <c r="F8" s="116"/>
      <c r="G8" s="116"/>
    </row>
    <row r="9" spans="1:9" ht="13.15" x14ac:dyDescent="0.4">
      <c r="A9" s="116"/>
      <c r="B9" s="117"/>
      <c r="C9" s="117"/>
      <c r="D9" s="117"/>
      <c r="E9" s="117"/>
      <c r="F9" s="117"/>
      <c r="G9" s="117"/>
    </row>
    <row r="10" spans="1:9" ht="13.15" x14ac:dyDescent="0.4">
      <c r="A10" s="124" t="s">
        <v>86</v>
      </c>
      <c r="B10" s="117"/>
      <c r="C10" s="117"/>
      <c r="D10" s="117"/>
      <c r="E10" s="117"/>
      <c r="F10" s="117"/>
      <c r="G10" s="117"/>
    </row>
    <row r="11" spans="1:9" ht="13.15" x14ac:dyDescent="0.4">
      <c r="A11" s="116"/>
      <c r="B11" s="117"/>
      <c r="C11" s="117"/>
      <c r="D11" s="117"/>
      <c r="E11" s="117"/>
      <c r="F11" s="117"/>
      <c r="G11" s="117"/>
    </row>
    <row r="12" spans="1:9" x14ac:dyDescent="0.35">
      <c r="A12" s="116" t="s">
        <v>87</v>
      </c>
      <c r="B12" s="119">
        <f>'input-capital'!H67</f>
        <v>3443.4411208275669</v>
      </c>
      <c r="C12" s="119">
        <f>'input-capital'!I67</f>
        <v>14606.547983888202</v>
      </c>
      <c r="D12" s="119">
        <f>'input-capital'!J67</f>
        <v>5841.5387292807045</v>
      </c>
      <c r="E12" s="119">
        <f>'input-capital'!K67</f>
        <v>34415.35342244662</v>
      </c>
      <c r="F12" s="119">
        <f>'input-capital'!L67</f>
        <v>28632.056347354766</v>
      </c>
      <c r="G12" s="119">
        <f>'input-capital'!M67</f>
        <v>61599.117008000001</v>
      </c>
    </row>
    <row r="13" spans="1:9" x14ac:dyDescent="0.35">
      <c r="A13" s="116" t="s">
        <v>88</v>
      </c>
      <c r="B13" s="119">
        <f>'input-capital'!H72</f>
        <v>2352.7188728787223</v>
      </c>
      <c r="C13" s="119">
        <f>'input-capital'!I72</f>
        <v>8973.3790889372522</v>
      </c>
      <c r="D13" s="119">
        <f>'input-capital'!J72</f>
        <v>4348.5454886044445</v>
      </c>
      <c r="E13" s="119">
        <f>'input-capital'!K72</f>
        <v>27411.648120912934</v>
      </c>
      <c r="F13" s="119">
        <f>'input-capital'!L72</f>
        <v>22709.404350021181</v>
      </c>
      <c r="G13" s="119">
        <f>'input-capital'!M72</f>
        <v>29215.941226681149</v>
      </c>
    </row>
    <row r="14" spans="1:9" x14ac:dyDescent="0.35">
      <c r="A14" s="116"/>
      <c r="B14" s="119"/>
      <c r="C14" s="119"/>
      <c r="D14" s="119"/>
      <c r="E14" s="119"/>
      <c r="F14" s="119"/>
      <c r="G14" s="119"/>
    </row>
    <row r="15" spans="1:9" x14ac:dyDescent="0.35">
      <c r="A15" s="116" t="s">
        <v>83</v>
      </c>
      <c r="B15" s="119">
        <f>'input-debt-WDN-15'!S115</f>
        <v>12682.657609537233</v>
      </c>
      <c r="C15" s="119">
        <f>'input-debt-WDN-15'!T115</f>
        <v>13029.991792350225</v>
      </c>
      <c r="D15" s="119">
        <f>'input-debt-WDN-15'!U115</f>
        <v>13045.706498760599</v>
      </c>
      <c r="E15" s="119">
        <f>'input-debt-WDN-15'!V115</f>
        <v>9292.5920844339598</v>
      </c>
      <c r="F15" s="119">
        <f>'input-debt-WDN-15'!W115</f>
        <v>8509.8504302269012</v>
      </c>
      <c r="G15" s="119">
        <f>'input-debt-WDN-15'!X115</f>
        <v>8142.3378623723811</v>
      </c>
      <c r="H15" s="146"/>
    </row>
    <row r="16" spans="1:9" x14ac:dyDescent="0.35">
      <c r="A16" s="116" t="s">
        <v>13</v>
      </c>
      <c r="B16" s="119">
        <f>'input-debt-WDN-15'!S116</f>
        <v>5013.1950793281067</v>
      </c>
      <c r="C16" s="119">
        <f>'input-debt-WDN-15'!T116</f>
        <v>4486.3581809500265</v>
      </c>
      <c r="D16" s="119">
        <f>'input-debt-WDN-15'!U116</f>
        <v>4134.95269377355</v>
      </c>
      <c r="E16" s="119">
        <f>'input-debt-WDN-15'!V116</f>
        <v>3772.8270904774699</v>
      </c>
      <c r="F16" s="119">
        <f>'input-debt-WDN-15'!W116</f>
        <v>4000.7244600670701</v>
      </c>
      <c r="G16" s="119">
        <f>'input-debt-WDN-15'!X116</f>
        <v>4428.4253353104687</v>
      </c>
      <c r="H16" s="146"/>
    </row>
    <row r="17" spans="1:8" x14ac:dyDescent="0.35">
      <c r="A17" s="116" t="s">
        <v>9</v>
      </c>
      <c r="B17" s="119">
        <f t="shared" ref="B17:G17" si="0">SUM(B15:B16)</f>
        <v>17695.85268886534</v>
      </c>
      <c r="C17" s="119">
        <f t="shared" si="0"/>
        <v>17516.349973300254</v>
      </c>
      <c r="D17" s="119">
        <f t="shared" si="0"/>
        <v>17180.659192534149</v>
      </c>
      <c r="E17" s="119">
        <f t="shared" si="0"/>
        <v>13065.419174911429</v>
      </c>
      <c r="F17" s="119">
        <f t="shared" si="0"/>
        <v>12510.57489029397</v>
      </c>
      <c r="G17" s="119">
        <f t="shared" si="0"/>
        <v>12570.763197682849</v>
      </c>
      <c r="H17" s="146"/>
    </row>
    <row r="19" spans="1:8" x14ac:dyDescent="0.35">
      <c r="A19" s="123" t="s">
        <v>14</v>
      </c>
      <c r="B19" s="119">
        <v>32325</v>
      </c>
      <c r="C19" s="119">
        <v>33392</v>
      </c>
      <c r="D19" s="119">
        <v>34494</v>
      </c>
      <c r="E19" s="119">
        <v>44846</v>
      </c>
      <c r="F19" s="119">
        <v>46326</v>
      </c>
      <c r="G19" s="119">
        <v>47854.757999999994</v>
      </c>
    </row>
    <row r="20" spans="1:8" x14ac:dyDescent="0.35">
      <c r="A20" s="123" t="s">
        <v>15</v>
      </c>
      <c r="B20" s="119">
        <v>2526.3926999999999</v>
      </c>
      <c r="C20" s="119">
        <v>11606.26052</v>
      </c>
      <c r="D20" s="119">
        <v>13343.067437999996</v>
      </c>
      <c r="E20" s="119">
        <v>6937.0247780000009</v>
      </c>
      <c r="F20" s="121">
        <v>12290.765077999997</v>
      </c>
      <c r="G20" s="121">
        <f>+G19*G$5/1000</f>
        <v>16749.165300000001</v>
      </c>
    </row>
    <row r="21" spans="1:8" x14ac:dyDescent="0.35">
      <c r="A21" s="123"/>
      <c r="B21" s="116"/>
      <c r="C21" s="119"/>
      <c r="D21" s="119"/>
      <c r="E21" s="119"/>
      <c r="F21" s="119"/>
      <c r="G21" s="119"/>
    </row>
    <row r="22" spans="1:8" x14ac:dyDescent="0.35">
      <c r="A22" s="123" t="s">
        <v>11</v>
      </c>
      <c r="B22" s="122">
        <f t="shared" ref="B22:G22" si="1">+B20-B17</f>
        <v>-15169.459988865339</v>
      </c>
      <c r="C22" s="122">
        <f t="shared" si="1"/>
        <v>-5910.0894533002538</v>
      </c>
      <c r="D22" s="122">
        <f t="shared" si="1"/>
        <v>-3837.5917545341526</v>
      </c>
      <c r="E22" s="122">
        <f t="shared" si="1"/>
        <v>-6128.394396911428</v>
      </c>
      <c r="F22" s="122">
        <f t="shared" si="1"/>
        <v>-219.80981229397366</v>
      </c>
      <c r="G22" s="122">
        <f t="shared" si="1"/>
        <v>4178.4021023171517</v>
      </c>
      <c r="H22" s="146" t="s">
        <v>133</v>
      </c>
    </row>
    <row r="23" spans="1:8" x14ac:dyDescent="0.35">
      <c r="A23" s="123" t="s">
        <v>112</v>
      </c>
      <c r="B23" s="122">
        <v>257.35744251850264</v>
      </c>
      <c r="C23" s="122">
        <v>338.52598748149728</v>
      </c>
      <c r="D23" s="122">
        <v>239.83851000000001</v>
      </c>
      <c r="E23" s="122">
        <v>439.93938000000003</v>
      </c>
      <c r="F23" s="122">
        <v>29.869730000000004</v>
      </c>
      <c r="G23" s="122">
        <v>13.636280000000003</v>
      </c>
      <c r="H23" s="146" t="s">
        <v>131</v>
      </c>
    </row>
    <row r="24" spans="1:8" x14ac:dyDescent="0.35">
      <c r="A24" s="123" t="s">
        <v>111</v>
      </c>
      <c r="B24" s="122">
        <f>B22+B23</f>
        <v>-14912.102546346836</v>
      </c>
      <c r="C24" s="122">
        <f>C22+C23+B24</f>
        <v>-20483.666012165591</v>
      </c>
      <c r="D24" s="122">
        <f>D22+D23+C24</f>
        <v>-24081.419256699744</v>
      </c>
      <c r="E24" s="122">
        <f>E22+E23+D24</f>
        <v>-29769.874273611174</v>
      </c>
      <c r="F24" s="122">
        <f>F22+F23+E24</f>
        <v>-29959.81435590515</v>
      </c>
      <c r="G24" s="122">
        <f>G22+G23+F24</f>
        <v>-25767.775973587999</v>
      </c>
    </row>
    <row r="25" spans="1:8" x14ac:dyDescent="0.35">
      <c r="B25" s="39"/>
      <c r="C25" s="39"/>
      <c r="D25" s="39"/>
      <c r="E25" s="39"/>
      <c r="F25" s="39"/>
      <c r="G25" s="39"/>
    </row>
    <row r="26" spans="1:8" x14ac:dyDescent="0.35">
      <c r="B26" s="129"/>
      <c r="C26" s="129"/>
      <c r="D26" s="129"/>
      <c r="E26" s="129"/>
      <c r="F26" s="129"/>
    </row>
    <row r="27" spans="1:8" ht="13.15" x14ac:dyDescent="0.4">
      <c r="A27" s="124" t="s">
        <v>89</v>
      </c>
      <c r="B27" s="117"/>
      <c r="C27" s="117"/>
      <c r="D27" s="117"/>
      <c r="E27" s="117"/>
      <c r="F27" s="117"/>
      <c r="G27" s="117"/>
    </row>
    <row r="28" spans="1:8" ht="13.15" x14ac:dyDescent="0.4">
      <c r="A28" s="116"/>
      <c r="B28" s="117"/>
      <c r="C28" s="117"/>
      <c r="D28" s="117"/>
      <c r="E28" s="117"/>
      <c r="F28" s="117"/>
      <c r="G28" s="117"/>
    </row>
    <row r="29" spans="1:8" x14ac:dyDescent="0.35">
      <c r="A29" s="116" t="s">
        <v>87</v>
      </c>
      <c r="B29" s="119">
        <f>'input-capital'!H66</f>
        <v>47561.970178571864</v>
      </c>
      <c r="C29" s="119">
        <f>'input-capital'!I66</f>
        <v>28732.842292705689</v>
      </c>
      <c r="D29" s="119">
        <f>'input-capital'!J66</f>
        <v>11886.477089925622</v>
      </c>
      <c r="E29" s="119">
        <f>'input-capital'!K66</f>
        <v>60744.57367371241</v>
      </c>
      <c r="F29" s="119">
        <f>'input-capital'!L66</f>
        <v>57234.955309330042</v>
      </c>
      <c r="G29" s="119">
        <f>'input-capital'!M66</f>
        <v>19846.758193599999</v>
      </c>
    </row>
    <row r="30" spans="1:8" x14ac:dyDescent="0.35">
      <c r="A30" s="116" t="s">
        <v>88</v>
      </c>
      <c r="B30" s="119">
        <f>'input-capital'!H71</f>
        <v>32479.237230429211</v>
      </c>
      <c r="C30" s="119">
        <f>'input-capital'!I71</f>
        <v>26752.723481465549</v>
      </c>
      <c r="D30" s="119">
        <f>'input-capital'!J71</f>
        <v>10121.56206491675</v>
      </c>
      <c r="E30" s="119">
        <f>'input-capital'!K71</f>
        <v>17835.105150354266</v>
      </c>
      <c r="F30" s="119">
        <f>'input-capital'!L71</f>
        <v>38019.701542545838</v>
      </c>
      <c r="G30" s="119">
        <f>'input-capital'!M71</f>
        <v>18108.104573430352</v>
      </c>
    </row>
    <row r="31" spans="1:8" x14ac:dyDescent="0.35">
      <c r="A31" s="116"/>
      <c r="B31" s="119"/>
      <c r="C31" s="119"/>
      <c r="D31" s="119"/>
      <c r="E31" s="119"/>
      <c r="F31" s="119"/>
      <c r="G31" s="119"/>
    </row>
    <row r="32" spans="1:8" x14ac:dyDescent="0.35">
      <c r="A32" s="116" t="s">
        <v>83</v>
      </c>
      <c r="B32" s="119">
        <f>'input-debt-WCN-15'!S115</f>
        <v>8205.261233126661</v>
      </c>
      <c r="C32" s="119">
        <f>'input-debt-WCN-15'!T115</f>
        <v>9088.4417878426848</v>
      </c>
      <c r="D32" s="119">
        <f>'input-debt-WCN-15'!U115</f>
        <v>10194.723943180101</v>
      </c>
      <c r="E32" s="119">
        <f>'input-debt-WCN-15'!V115</f>
        <v>11101.4585444237</v>
      </c>
      <c r="F32" s="119">
        <f>'input-debt-WCN-15'!W115</f>
        <v>12005.815835792298</v>
      </c>
      <c r="G32" s="119">
        <f>'input-debt-WCN-15'!X115</f>
        <v>13061.166357754239</v>
      </c>
      <c r="H32" s="146"/>
    </row>
    <row r="33" spans="1:8" x14ac:dyDescent="0.35">
      <c r="A33" s="116" t="s">
        <v>13</v>
      </c>
      <c r="B33" s="119">
        <f>'input-debt-WCN-15'!S116</f>
        <v>4847.35428938313</v>
      </c>
      <c r="C33" s="119">
        <f>'input-debt-WCN-15'!T116</f>
        <v>5107.6172162811708</v>
      </c>
      <c r="D33" s="119">
        <f>'input-debt-WCN-15'!U116</f>
        <v>5581.0100859425802</v>
      </c>
      <c r="E33" s="119">
        <f>'input-debt-WCN-15'!V116</f>
        <v>5609.8714102225495</v>
      </c>
      <c r="F33" s="119">
        <f>'input-debt-WCN-15'!W116</f>
        <v>5575.9757133962303</v>
      </c>
      <c r="G33" s="119">
        <f>'input-debt-WCN-15'!X116</f>
        <v>6226.8669619641623</v>
      </c>
      <c r="H33" s="146"/>
    </row>
    <row r="34" spans="1:8" x14ac:dyDescent="0.35">
      <c r="A34" s="116" t="s">
        <v>9</v>
      </c>
      <c r="B34" s="119">
        <f t="shared" ref="B34:G34" si="2">SUM(B32:B33)</f>
        <v>13052.61552250979</v>
      </c>
      <c r="C34" s="119">
        <f t="shared" si="2"/>
        <v>14196.059004123856</v>
      </c>
      <c r="D34" s="119">
        <f t="shared" si="2"/>
        <v>15775.734029122681</v>
      </c>
      <c r="E34" s="119">
        <f t="shared" si="2"/>
        <v>16711.329954646251</v>
      </c>
      <c r="F34" s="119">
        <f t="shared" si="2"/>
        <v>17581.791549188529</v>
      </c>
      <c r="G34" s="119">
        <f t="shared" si="2"/>
        <v>19288.033319718401</v>
      </c>
      <c r="H34" s="146"/>
    </row>
    <row r="36" spans="1:8" x14ac:dyDescent="0.35">
      <c r="A36" s="123" t="s">
        <v>14</v>
      </c>
      <c r="B36" s="119">
        <v>44449</v>
      </c>
      <c r="C36" s="119">
        <v>45916</v>
      </c>
      <c r="D36" s="119">
        <v>47431</v>
      </c>
      <c r="E36" s="119">
        <v>51781</v>
      </c>
      <c r="F36" s="119">
        <v>53490</v>
      </c>
      <c r="G36" s="119">
        <v>55255.17</v>
      </c>
    </row>
    <row r="37" spans="1:8" x14ac:dyDescent="0.35">
      <c r="A37" s="123" t="s">
        <v>15</v>
      </c>
      <c r="B37" s="119">
        <v>3473.9560440000005</v>
      </c>
      <c r="C37" s="119">
        <v>15959.30343</v>
      </c>
      <c r="D37" s="119">
        <v>18347.395336999994</v>
      </c>
      <c r="E37" s="119">
        <v>8016.7121530000004</v>
      </c>
      <c r="F37" s="121">
        <v>14196.266889999999</v>
      </c>
      <c r="G37" s="121">
        <f>+G36*G$5/1000</f>
        <v>19339.309499999999</v>
      </c>
    </row>
    <row r="38" spans="1:8" x14ac:dyDescent="0.35">
      <c r="A38" s="123"/>
      <c r="B38" s="116"/>
      <c r="C38" s="119"/>
      <c r="D38" s="119"/>
      <c r="E38" s="119"/>
      <c r="F38" s="119"/>
      <c r="G38" s="119"/>
    </row>
    <row r="39" spans="1:8" x14ac:dyDescent="0.35">
      <c r="A39" s="123" t="s">
        <v>11</v>
      </c>
      <c r="B39" s="122">
        <f t="shared" ref="B39:G39" si="3">+B37-B34</f>
        <v>-9578.6594785097896</v>
      </c>
      <c r="C39" s="122">
        <f t="shared" si="3"/>
        <v>1763.2444258761443</v>
      </c>
      <c r="D39" s="122">
        <f t="shared" si="3"/>
        <v>2571.6613078773134</v>
      </c>
      <c r="E39" s="122">
        <f t="shared" si="3"/>
        <v>-8694.6178016462509</v>
      </c>
      <c r="F39" s="122">
        <f t="shared" si="3"/>
        <v>-3385.5246591885298</v>
      </c>
      <c r="G39" s="122">
        <f t="shared" si="3"/>
        <v>51.276180281598499</v>
      </c>
      <c r="H39" s="146" t="s">
        <v>133</v>
      </c>
    </row>
    <row r="40" spans="1:8" x14ac:dyDescent="0.35">
      <c r="A40" s="123" t="s">
        <v>112</v>
      </c>
      <c r="B40" s="39">
        <v>223.0421043740466</v>
      </c>
      <c r="C40" s="39">
        <v>344.29706562595345</v>
      </c>
      <c r="D40" s="39">
        <v>299.81378999999998</v>
      </c>
      <c r="E40" s="39">
        <v>595.34126000000003</v>
      </c>
      <c r="F40" s="39">
        <v>37.243659999999998</v>
      </c>
      <c r="G40" s="39">
        <v>15.746030000000001</v>
      </c>
      <c r="H40" s="146" t="s">
        <v>131</v>
      </c>
    </row>
    <row r="41" spans="1:8" x14ac:dyDescent="0.35">
      <c r="A41" s="123" t="s">
        <v>111</v>
      </c>
      <c r="B41" s="129">
        <f>B39+B40</f>
        <v>-9355.6173741357434</v>
      </c>
      <c r="C41" s="129">
        <f>C39+C40+B41</f>
        <v>-7248.075882633646</v>
      </c>
      <c r="D41" s="129">
        <f>D39+D40+C41</f>
        <v>-4376.6007847563324</v>
      </c>
      <c r="E41" s="129">
        <f>E39+E40+D41</f>
        <v>-12475.877326402584</v>
      </c>
      <c r="F41" s="129">
        <f>F39+F40+E41</f>
        <v>-15824.158325591114</v>
      </c>
      <c r="G41" s="129">
        <f>G39+G40+F41</f>
        <v>-15757.136115309515</v>
      </c>
    </row>
  </sheetData>
  <pageMargins left="0.7" right="0.7" top="0.75" bottom="0.75" header="0.3" footer="0.3"/>
  <pageSetup orientation="portrait"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10F6D-4EAC-4D25-8F21-24785FD3C59E}">
  <dimension ref="A1:AZ40"/>
  <sheetViews>
    <sheetView showGridLines="0" tabSelected="1" zoomScale="50" zoomScaleNormal="50" workbookViewId="0"/>
  </sheetViews>
  <sheetFormatPr defaultColWidth="9.19921875" defaultRowHeight="12.75" x14ac:dyDescent="0.35"/>
  <cols>
    <col min="1" max="1" width="20" style="3" customWidth="1"/>
    <col min="2" max="2" width="9.19921875" style="3"/>
    <col min="3" max="3" width="14.796875" style="3" customWidth="1"/>
    <col min="4" max="4" width="5.796875" style="3" customWidth="1"/>
    <col min="5" max="5" width="15.796875" style="3" bestFit="1" customWidth="1"/>
    <col min="6" max="6" width="9.19921875" style="3"/>
    <col min="7" max="8" width="1.53125" style="3" customWidth="1"/>
    <col min="9" max="9" width="9.19921875" style="3"/>
    <col min="10" max="10" width="15.796875" style="3" customWidth="1"/>
    <col min="11" max="11" width="16" style="3" bestFit="1" customWidth="1"/>
    <col min="12" max="12" width="47.796875" style="3" bestFit="1" customWidth="1"/>
    <col min="13" max="13" width="15.73046875" style="3" customWidth="1"/>
    <col min="14" max="19" width="14.73046875" style="3" customWidth="1"/>
    <col min="20" max="40" width="14.73046875" style="8" customWidth="1"/>
    <col min="41" max="45" width="14.73046875" style="3" customWidth="1"/>
    <col min="46" max="46" width="10.19921875" style="3" bestFit="1" customWidth="1"/>
    <col min="47" max="16384" width="9.19921875" style="3"/>
  </cols>
  <sheetData>
    <row r="1" spans="1:51" x14ac:dyDescent="0.35">
      <c r="A1" s="3" t="s">
        <v>162</v>
      </c>
    </row>
    <row r="3" spans="1:51" ht="15" x14ac:dyDescent="0.4">
      <c r="A3" s="83" t="s">
        <v>142</v>
      </c>
    </row>
    <row r="4" spans="1:51" x14ac:dyDescent="0.35">
      <c r="A4" s="81"/>
    </row>
    <row r="5" spans="1:51" x14ac:dyDescent="0.35">
      <c r="B5" s="81"/>
      <c r="C5" s="81"/>
      <c r="D5" s="81"/>
      <c r="E5" s="81"/>
      <c r="F5" s="81"/>
      <c r="G5" s="81"/>
      <c r="H5" s="81"/>
      <c r="I5" s="81"/>
      <c r="J5" s="81"/>
      <c r="K5" s="81"/>
      <c r="L5" s="81"/>
      <c r="M5" s="81"/>
      <c r="N5" s="81"/>
      <c r="O5" s="81"/>
      <c r="P5" s="81"/>
      <c r="Q5" s="81"/>
      <c r="R5" s="81"/>
      <c r="S5" s="81"/>
      <c r="T5" s="118"/>
      <c r="U5" s="118"/>
    </row>
    <row r="7" spans="1:51" s="81" customFormat="1" ht="13.15" x14ac:dyDescent="0.4">
      <c r="A7" s="160"/>
      <c r="B7" s="161"/>
      <c r="O7" s="162"/>
      <c r="P7" s="162"/>
      <c r="Q7" s="162"/>
      <c r="R7" s="162"/>
      <c r="S7" s="162"/>
      <c r="T7" s="162"/>
      <c r="U7" s="118"/>
      <c r="V7" s="118"/>
      <c r="W7" s="118"/>
      <c r="X7" s="118"/>
      <c r="Y7" s="118"/>
      <c r="Z7" s="118"/>
      <c r="AA7" s="118"/>
      <c r="AB7" s="118"/>
      <c r="AC7" s="118"/>
      <c r="AD7" s="118"/>
      <c r="AE7" s="118"/>
      <c r="AF7" s="118"/>
      <c r="AG7" s="118"/>
      <c r="AH7" s="118"/>
      <c r="AI7" s="118"/>
      <c r="AJ7" s="118"/>
      <c r="AK7" s="118"/>
      <c r="AL7" s="118"/>
      <c r="AM7" s="118"/>
      <c r="AN7" s="118"/>
    </row>
    <row r="8" spans="1:51" x14ac:dyDescent="0.35">
      <c r="B8" s="114"/>
      <c r="O8" s="97"/>
      <c r="P8" s="97"/>
      <c r="Q8" s="97"/>
      <c r="R8" s="97"/>
      <c r="S8" s="97"/>
      <c r="T8" s="97"/>
    </row>
    <row r="9" spans="1:51" x14ac:dyDescent="0.35">
      <c r="A9" s="3" t="s">
        <v>145</v>
      </c>
      <c r="B9" s="128">
        <f>'input-%'!B36</f>
        <v>3.4807526507405123E-2</v>
      </c>
      <c r="M9" s="95"/>
      <c r="O9" s="97"/>
      <c r="P9" s="97"/>
      <c r="Q9" s="97"/>
      <c r="R9" s="97"/>
      <c r="S9" s="97"/>
      <c r="T9" s="97"/>
    </row>
    <row r="10" spans="1:51" x14ac:dyDescent="0.35">
      <c r="O10" s="132"/>
    </row>
    <row r="11" spans="1:51" x14ac:dyDescent="0.35">
      <c r="A11" s="3" t="s">
        <v>146</v>
      </c>
      <c r="M11" s="130"/>
      <c r="O11" s="130"/>
      <c r="AO11" s="8"/>
      <c r="AP11" s="8"/>
      <c r="AQ11" s="8"/>
      <c r="AR11" s="8"/>
      <c r="AS11" s="8"/>
      <c r="AT11" s="8"/>
      <c r="AU11" s="8"/>
      <c r="AV11" s="8"/>
      <c r="AW11" s="8"/>
      <c r="AX11" s="8"/>
      <c r="AY11" s="8"/>
    </row>
    <row r="12" spans="1:51" ht="26.25" x14ac:dyDescent="0.4">
      <c r="L12" s="88"/>
      <c r="M12" s="5" t="s">
        <v>8</v>
      </c>
      <c r="N12" s="10" t="s">
        <v>92</v>
      </c>
      <c r="O12" s="5">
        <v>2022</v>
      </c>
      <c r="P12" s="84">
        <v>2023</v>
      </c>
      <c r="Q12" s="84">
        <v>2024</v>
      </c>
      <c r="R12" s="84">
        <v>2025</v>
      </c>
      <c r="S12" s="84">
        <v>2026</v>
      </c>
      <c r="T12" s="180"/>
      <c r="U12" s="164"/>
      <c r="V12" s="164"/>
      <c r="W12" s="164"/>
      <c r="X12" s="164"/>
      <c r="Y12" s="164"/>
      <c r="Z12" s="164"/>
      <c r="AA12" s="164"/>
      <c r="AB12" s="164"/>
      <c r="AC12" s="164"/>
      <c r="AD12" s="164"/>
      <c r="AE12" s="164"/>
      <c r="AF12" s="164"/>
      <c r="AG12" s="164"/>
      <c r="AH12" s="164"/>
      <c r="AI12" s="164"/>
      <c r="AJ12" s="164"/>
      <c r="AK12" s="164"/>
      <c r="AL12" s="164"/>
      <c r="AM12" s="164"/>
      <c r="AN12" s="178"/>
      <c r="AO12" s="164"/>
      <c r="AP12" s="164"/>
      <c r="AQ12" s="164"/>
      <c r="AR12" s="164"/>
      <c r="AS12" s="164"/>
      <c r="AT12" s="164"/>
      <c r="AU12" s="164"/>
      <c r="AV12" s="164"/>
      <c r="AW12" s="164"/>
      <c r="AX12" s="164"/>
      <c r="AY12" s="8"/>
    </row>
    <row r="13" spans="1:51" ht="13.15" x14ac:dyDescent="0.4">
      <c r="E13" s="81"/>
      <c r="K13" s="82" t="s">
        <v>113</v>
      </c>
      <c r="L13" s="6" t="s">
        <v>136</v>
      </c>
      <c r="M13" s="87">
        <f>SUM(O13:AT13)</f>
        <v>1300</v>
      </c>
      <c r="N13" s="93"/>
      <c r="O13" s="177">
        <v>260</v>
      </c>
      <c r="P13" s="177">
        <v>260</v>
      </c>
      <c r="Q13" s="177">
        <v>260</v>
      </c>
      <c r="R13" s="177">
        <v>260</v>
      </c>
      <c r="S13" s="177">
        <v>260</v>
      </c>
      <c r="T13" s="181"/>
      <c r="U13" s="4"/>
      <c r="V13" s="4"/>
      <c r="W13" s="4"/>
      <c r="X13" s="4"/>
      <c r="Y13" s="4"/>
      <c r="Z13" s="4"/>
      <c r="AA13" s="4"/>
      <c r="AB13" s="4"/>
      <c r="AC13" s="4"/>
      <c r="AD13" s="4"/>
      <c r="AE13" s="4"/>
      <c r="AF13" s="4"/>
      <c r="AG13" s="4"/>
      <c r="AH13" s="4"/>
      <c r="AI13" s="4"/>
      <c r="AJ13" s="4"/>
      <c r="AK13" s="4"/>
      <c r="AL13" s="4"/>
      <c r="AM13" s="4"/>
      <c r="AN13" s="39"/>
      <c r="AO13" s="4"/>
      <c r="AP13" s="4"/>
      <c r="AQ13" s="4"/>
      <c r="AR13" s="4"/>
      <c r="AS13" s="4"/>
      <c r="AT13" s="4"/>
      <c r="AU13" s="4"/>
      <c r="AV13" s="4"/>
      <c r="AW13" s="4"/>
      <c r="AX13" s="4"/>
      <c r="AY13" s="8"/>
    </row>
    <row r="14" spans="1:51" x14ac:dyDescent="0.35">
      <c r="E14" s="90"/>
      <c r="F14" s="89"/>
      <c r="G14" s="81"/>
      <c r="H14" s="81"/>
      <c r="I14" s="81" t="s">
        <v>143</v>
      </c>
      <c r="J14" s="81"/>
      <c r="K14" s="115">
        <v>94961.845742495585</v>
      </c>
      <c r="L14" s="6" t="s">
        <v>5</v>
      </c>
      <c r="M14" s="102"/>
      <c r="N14" s="103"/>
      <c r="O14" s="102">
        <f>+K14</f>
        <v>94961.845742495585</v>
      </c>
      <c r="P14" s="102">
        <f>O14*(1+$B$9)</f>
        <v>98267.232705369606</v>
      </c>
      <c r="Q14" s="102">
        <f>P14*(1+$B$9)</f>
        <v>101687.6720125711</v>
      </c>
      <c r="R14" s="102">
        <f t="shared" ref="R14:S15" si="0">Q14*(1+$B$9)</f>
        <v>105227.16835162498</v>
      </c>
      <c r="S14" s="102">
        <f t="shared" si="0"/>
        <v>108889.86580332334</v>
      </c>
      <c r="T14" s="182"/>
      <c r="U14" s="102"/>
      <c r="V14" s="102"/>
      <c r="W14" s="102"/>
      <c r="X14" s="102"/>
      <c r="Y14" s="102"/>
      <c r="Z14" s="102"/>
      <c r="AA14" s="102"/>
      <c r="AB14" s="102"/>
      <c r="AC14" s="102"/>
      <c r="AD14" s="102"/>
      <c r="AE14" s="102"/>
      <c r="AF14" s="102"/>
      <c r="AG14" s="102"/>
      <c r="AH14" s="102"/>
      <c r="AI14" s="102"/>
      <c r="AJ14" s="102"/>
      <c r="AK14" s="102"/>
      <c r="AL14" s="102"/>
      <c r="AM14" s="102"/>
      <c r="AN14" s="113"/>
      <c r="AO14" s="102"/>
      <c r="AP14" s="102"/>
      <c r="AQ14" s="102"/>
      <c r="AR14" s="102"/>
      <c r="AS14" s="102"/>
      <c r="AT14" s="102"/>
      <c r="AU14" s="100"/>
      <c r="AV14" s="100"/>
      <c r="AW14" s="100"/>
      <c r="AX14" s="100"/>
      <c r="AY14" s="8"/>
    </row>
    <row r="15" spans="1:51" x14ac:dyDescent="0.35">
      <c r="E15" s="176"/>
      <c r="F15" s="89"/>
      <c r="G15" s="81"/>
      <c r="H15" s="81"/>
      <c r="I15" s="81" t="s">
        <v>144</v>
      </c>
      <c r="J15" s="81"/>
      <c r="K15" s="115">
        <v>84692.346353455679</v>
      </c>
      <c r="L15" s="6" t="s">
        <v>6</v>
      </c>
      <c r="M15" s="102"/>
      <c r="N15" s="103"/>
      <c r="O15" s="102">
        <f>+K15</f>
        <v>84692.346353455679</v>
      </c>
      <c r="P15" s="102">
        <f>O15*(1+$B$9)</f>
        <v>87640.277444127918</v>
      </c>
      <c r="Q15" s="102">
        <f>P15*(1+$B$9)</f>
        <v>90690.818724380733</v>
      </c>
      <c r="R15" s="102">
        <f t="shared" si="0"/>
        <v>93847.541801107887</v>
      </c>
      <c r="S15" s="102">
        <f t="shared" si="0"/>
        <v>97114.14260000475</v>
      </c>
      <c r="T15" s="182"/>
      <c r="U15" s="102"/>
      <c r="V15" s="102"/>
      <c r="W15" s="102"/>
      <c r="X15" s="102"/>
      <c r="Y15" s="102"/>
      <c r="Z15" s="102"/>
      <c r="AA15" s="102"/>
      <c r="AB15" s="102"/>
      <c r="AC15" s="102"/>
      <c r="AD15" s="102"/>
      <c r="AE15" s="102"/>
      <c r="AF15" s="102"/>
      <c r="AG15" s="102"/>
      <c r="AH15" s="102"/>
      <c r="AI15" s="102"/>
      <c r="AJ15" s="102"/>
      <c r="AK15" s="102"/>
      <c r="AL15" s="102"/>
      <c r="AM15" s="102"/>
      <c r="AN15" s="113"/>
      <c r="AO15" s="102"/>
      <c r="AP15" s="102"/>
      <c r="AQ15" s="102"/>
      <c r="AR15" s="102"/>
      <c r="AS15" s="102"/>
      <c r="AT15" s="102"/>
      <c r="AU15" s="100"/>
      <c r="AV15" s="100"/>
      <c r="AW15" s="100"/>
      <c r="AX15" s="100"/>
      <c r="AY15" s="8"/>
    </row>
    <row r="16" spans="1:51" ht="13.5" thickBot="1" x14ac:dyDescent="0.45">
      <c r="E16" s="134"/>
      <c r="F16" s="81"/>
      <c r="G16" s="81"/>
      <c r="H16" s="81"/>
      <c r="I16" s="81"/>
      <c r="J16" s="145" t="s">
        <v>22</v>
      </c>
      <c r="K16" s="86">
        <f>SUM(K14:K15)</f>
        <v>179654.19209595126</v>
      </c>
      <c r="L16" s="6" t="s">
        <v>137</v>
      </c>
      <c r="M16" s="102">
        <f>SUM(O16:S16)</f>
        <v>132348783.99999999</v>
      </c>
      <c r="N16" s="103"/>
      <c r="O16" s="102">
        <f>O13*O14</f>
        <v>24690079.893048853</v>
      </c>
      <c r="P16" s="102">
        <f t="shared" ref="P16:S16" si="1">P13*P14</f>
        <v>25549480.503396098</v>
      </c>
      <c r="Q16" s="102">
        <f t="shared" si="1"/>
        <v>26438794.723268487</v>
      </c>
      <c r="R16" s="102">
        <f t="shared" si="1"/>
        <v>27359063.771422494</v>
      </c>
      <c r="S16" s="102">
        <f t="shared" si="1"/>
        <v>28311365.108864069</v>
      </c>
      <c r="T16" s="182"/>
      <c r="U16" s="102"/>
      <c r="V16" s="102"/>
      <c r="W16" s="100"/>
      <c r="X16" s="100"/>
      <c r="Y16" s="100"/>
      <c r="Z16" s="100"/>
      <c r="AA16" s="100"/>
      <c r="AB16" s="100"/>
      <c r="AC16" s="100"/>
      <c r="AD16" s="100"/>
      <c r="AE16" s="100"/>
      <c r="AF16" s="100"/>
      <c r="AG16" s="100"/>
      <c r="AH16" s="100"/>
      <c r="AI16" s="100"/>
      <c r="AJ16" s="100"/>
      <c r="AK16" s="100"/>
      <c r="AL16" s="100"/>
      <c r="AM16" s="100"/>
      <c r="AN16" s="166"/>
      <c r="AO16" s="100"/>
      <c r="AP16" s="100"/>
      <c r="AQ16" s="100"/>
      <c r="AR16" s="100"/>
      <c r="AS16" s="100"/>
      <c r="AT16" s="100"/>
      <c r="AU16" s="100"/>
      <c r="AV16" s="100"/>
      <c r="AW16" s="100"/>
      <c r="AX16" s="100"/>
      <c r="AY16" s="8"/>
    </row>
    <row r="17" spans="2:51" x14ac:dyDescent="0.35">
      <c r="D17" s="8"/>
      <c r="E17" s="176"/>
      <c r="L17" s="6" t="s">
        <v>138</v>
      </c>
      <c r="M17" s="105">
        <f>SUM(O17:S17)</f>
        <v>118036133</v>
      </c>
      <c r="N17" s="107"/>
      <c r="O17" s="102">
        <f t="shared" ref="O17:S17" si="2">O15*O13</f>
        <v>22020010.051898476</v>
      </c>
      <c r="P17" s="102">
        <f t="shared" si="2"/>
        <v>22786472.135473259</v>
      </c>
      <c r="Q17" s="102">
        <f t="shared" si="2"/>
        <v>23579612.868338991</v>
      </c>
      <c r="R17" s="102">
        <f t="shared" si="2"/>
        <v>24400360.868288051</v>
      </c>
      <c r="S17" s="102">
        <f t="shared" si="2"/>
        <v>25249677.076001234</v>
      </c>
      <c r="T17" s="182"/>
      <c r="U17" s="102"/>
      <c r="V17" s="102"/>
      <c r="W17" s="100"/>
      <c r="X17" s="100"/>
      <c r="Y17" s="100"/>
      <c r="Z17" s="100"/>
      <c r="AA17" s="100"/>
      <c r="AB17" s="100"/>
      <c r="AC17" s="100"/>
      <c r="AD17" s="100"/>
      <c r="AE17" s="100"/>
      <c r="AF17" s="100"/>
      <c r="AG17" s="100"/>
      <c r="AH17" s="100"/>
      <c r="AI17" s="100"/>
      <c r="AJ17" s="100"/>
      <c r="AK17" s="100"/>
      <c r="AL17" s="100"/>
      <c r="AM17" s="100"/>
      <c r="AN17" s="166"/>
      <c r="AO17" s="100"/>
      <c r="AP17" s="100"/>
      <c r="AQ17" s="100"/>
      <c r="AR17" s="100"/>
      <c r="AS17" s="100"/>
      <c r="AT17" s="100"/>
      <c r="AU17" s="100"/>
      <c r="AV17" s="100"/>
      <c r="AW17" s="100"/>
      <c r="AX17" s="100"/>
      <c r="AY17" s="8"/>
    </row>
    <row r="18" spans="2:51" x14ac:dyDescent="0.35">
      <c r="E18" s="91"/>
      <c r="L18" s="6"/>
      <c r="M18" s="102">
        <f>SUM(M16:M17)</f>
        <v>250384917</v>
      </c>
      <c r="N18" s="103"/>
      <c r="O18" s="102"/>
      <c r="P18" s="102"/>
      <c r="Q18" s="102"/>
      <c r="R18" s="102"/>
      <c r="S18" s="102"/>
      <c r="T18" s="182"/>
      <c r="U18" s="102"/>
      <c r="V18" s="102"/>
      <c r="W18" s="102"/>
      <c r="X18" s="102"/>
      <c r="Y18" s="102"/>
      <c r="Z18" s="102"/>
      <c r="AA18" s="102"/>
      <c r="AB18" s="102"/>
      <c r="AC18" s="102"/>
      <c r="AD18" s="102"/>
      <c r="AE18" s="102"/>
      <c r="AF18" s="102"/>
      <c r="AG18" s="102"/>
      <c r="AH18" s="102"/>
      <c r="AI18" s="102"/>
      <c r="AJ18" s="102"/>
      <c r="AK18" s="102"/>
      <c r="AL18" s="102"/>
      <c r="AM18" s="102"/>
      <c r="AN18" s="113"/>
      <c r="AO18" s="102"/>
      <c r="AP18" s="102"/>
      <c r="AQ18" s="102"/>
      <c r="AR18" s="102"/>
      <c r="AS18" s="102"/>
      <c r="AT18" s="102"/>
      <c r="AU18" s="102"/>
      <c r="AV18" s="102"/>
      <c r="AW18" s="102"/>
      <c r="AX18" s="102"/>
      <c r="AY18" s="8"/>
    </row>
    <row r="19" spans="2:51" x14ac:dyDescent="0.35">
      <c r="E19" s="91"/>
      <c r="L19" s="6"/>
      <c r="M19" s="102"/>
      <c r="N19" s="103"/>
      <c r="O19" s="102"/>
      <c r="P19" s="102"/>
      <c r="Q19" s="102"/>
      <c r="R19" s="102"/>
      <c r="S19" s="102"/>
      <c r="T19" s="182"/>
      <c r="U19" s="102"/>
      <c r="V19" s="102"/>
      <c r="W19" s="102"/>
      <c r="X19" s="102"/>
      <c r="Y19" s="102"/>
      <c r="Z19" s="102"/>
      <c r="AA19" s="102"/>
      <c r="AB19" s="102"/>
      <c r="AC19" s="102"/>
      <c r="AD19" s="102"/>
      <c r="AE19" s="102"/>
      <c r="AF19" s="102"/>
      <c r="AG19" s="102"/>
      <c r="AH19" s="102"/>
      <c r="AI19" s="102"/>
      <c r="AJ19" s="102"/>
      <c r="AK19" s="102"/>
      <c r="AL19" s="102"/>
      <c r="AM19" s="102"/>
      <c r="AN19" s="113"/>
      <c r="AO19" s="102"/>
      <c r="AP19" s="102"/>
      <c r="AQ19" s="102"/>
      <c r="AR19" s="102"/>
      <c r="AS19" s="102"/>
      <c r="AT19" s="102"/>
      <c r="AU19" s="102"/>
      <c r="AV19" s="102"/>
      <c r="AW19" s="102"/>
      <c r="AX19" s="102"/>
      <c r="AY19" s="8"/>
    </row>
    <row r="20" spans="2:51" ht="13.15" x14ac:dyDescent="0.4">
      <c r="B20" s="3" t="s">
        <v>2</v>
      </c>
      <c r="E20" s="7">
        <f>+N20</f>
        <v>25767775.973587997</v>
      </c>
      <c r="I20" s="118"/>
      <c r="J20" s="133"/>
      <c r="K20" s="134"/>
      <c r="L20" s="6" t="s">
        <v>139</v>
      </c>
      <c r="M20" s="102">
        <f>SUM(N20:S20)</f>
        <v>28041435.283587996</v>
      </c>
      <c r="N20" s="103">
        <f>-shortfall!G24*1000</f>
        <v>25767775.973587997</v>
      </c>
      <c r="O20" s="100">
        <f>'input-debt-WDN-15'!Y17*1000</f>
        <v>484510.97000000003</v>
      </c>
      <c r="P20" s="100">
        <f>'input-debt-WDN-15'!Z17*1000</f>
        <v>470016.87000000005</v>
      </c>
      <c r="Q20" s="100">
        <f>'input-debt-WDN-15'!AA17*1000</f>
        <v>455132.6</v>
      </c>
      <c r="R20" s="100">
        <f>'input-debt-WDN-15'!AB17*1000</f>
        <v>439847.64999999997</v>
      </c>
      <c r="S20" s="100">
        <f>'input-debt-WDN-15'!AC17*1000</f>
        <v>424151.22000000003</v>
      </c>
      <c r="T20" s="183"/>
      <c r="U20" s="100"/>
      <c r="V20" s="100"/>
      <c r="W20" s="100"/>
      <c r="X20" s="100"/>
      <c r="Y20" s="100"/>
      <c r="Z20" s="100"/>
      <c r="AA20" s="100"/>
      <c r="AB20" s="100"/>
      <c r="AC20" s="100"/>
      <c r="AD20" s="100"/>
      <c r="AE20" s="100"/>
      <c r="AF20" s="100"/>
      <c r="AG20" s="100"/>
      <c r="AH20" s="100"/>
      <c r="AI20" s="100"/>
      <c r="AJ20" s="100"/>
      <c r="AK20" s="100"/>
      <c r="AL20" s="100"/>
      <c r="AM20" s="100"/>
      <c r="AN20" s="166"/>
      <c r="AO20" s="100"/>
      <c r="AP20" s="100"/>
      <c r="AQ20" s="100"/>
      <c r="AR20" s="100"/>
      <c r="AS20" s="100"/>
      <c r="AT20" s="100"/>
      <c r="AU20" s="100"/>
      <c r="AV20" s="100"/>
      <c r="AW20" s="100"/>
      <c r="AX20" s="100"/>
      <c r="AY20" s="8"/>
    </row>
    <row r="21" spans="2:51" x14ac:dyDescent="0.35">
      <c r="B21" s="3" t="s">
        <v>3</v>
      </c>
      <c r="D21" s="8"/>
      <c r="E21" s="94">
        <f>+N21</f>
        <v>15757136.115309514</v>
      </c>
      <c r="I21" s="118"/>
      <c r="J21" s="118"/>
      <c r="K21" s="135"/>
      <c r="L21" s="6" t="s">
        <v>140</v>
      </c>
      <c r="M21" s="105">
        <f>SUM(N21:S21)</f>
        <v>24741140.615309514</v>
      </c>
      <c r="N21" s="107">
        <f>-shortfall!G41*1000</f>
        <v>15757136.115309514</v>
      </c>
      <c r="O21" s="100">
        <f>'input-debt-WCN-15'!Y18*1000</f>
        <v>1797188.0299999998</v>
      </c>
      <c r="P21" s="100">
        <f>'input-debt-WCN-15'!Z18*1000</f>
        <v>1796999.7400000002</v>
      </c>
      <c r="Q21" s="100">
        <f>'input-debt-WCN-15'!AA18*1000</f>
        <v>1796806.2599999998</v>
      </c>
      <c r="R21" s="100">
        <f>'input-debt-WCN-15'!AB18*1000</f>
        <v>1796607.4100000001</v>
      </c>
      <c r="S21" s="100">
        <f>'input-debt-WCN-15'!AC18*1000</f>
        <v>1796403.06</v>
      </c>
      <c r="T21" s="183"/>
      <c r="U21" s="100"/>
      <c r="V21" s="100"/>
      <c r="W21" s="100"/>
      <c r="X21" s="100"/>
      <c r="Y21" s="100"/>
      <c r="Z21" s="100"/>
      <c r="AA21" s="100"/>
      <c r="AB21" s="100"/>
      <c r="AC21" s="100"/>
      <c r="AD21" s="100"/>
      <c r="AE21" s="100"/>
      <c r="AF21" s="100"/>
      <c r="AG21" s="100"/>
      <c r="AH21" s="100"/>
      <c r="AI21" s="100"/>
      <c r="AJ21" s="100"/>
      <c r="AK21" s="100"/>
      <c r="AL21" s="100"/>
      <c r="AM21" s="100"/>
      <c r="AN21" s="166"/>
      <c r="AO21" s="100"/>
      <c r="AP21" s="100"/>
      <c r="AQ21" s="100"/>
      <c r="AR21" s="100"/>
      <c r="AS21" s="100"/>
      <c r="AT21" s="100"/>
      <c r="AU21" s="100"/>
      <c r="AV21" s="100"/>
      <c r="AW21" s="100"/>
      <c r="AX21" s="100"/>
      <c r="AY21" s="8"/>
    </row>
    <row r="22" spans="2:51" ht="13.15" x14ac:dyDescent="0.4">
      <c r="D22" s="8"/>
      <c r="E22" s="9">
        <f>SUM(E20:E21)</f>
        <v>41524912.088897511</v>
      </c>
      <c r="I22" s="118"/>
      <c r="J22" s="118"/>
      <c r="K22" s="136"/>
      <c r="L22" s="6" t="s">
        <v>23</v>
      </c>
      <c r="M22" s="102">
        <f>SUM(M20:M21)</f>
        <v>52782575.898897514</v>
      </c>
      <c r="N22" s="103">
        <f>SUM(N20:N21)</f>
        <v>41524912.088897511</v>
      </c>
      <c r="O22" s="100"/>
      <c r="P22" s="100"/>
      <c r="Q22" s="100"/>
      <c r="R22" s="100"/>
      <c r="S22" s="100"/>
      <c r="T22" s="183"/>
      <c r="U22" s="100"/>
      <c r="V22" s="100"/>
      <c r="W22" s="100"/>
      <c r="X22" s="100"/>
      <c r="Y22" s="100"/>
      <c r="Z22" s="100"/>
      <c r="AA22" s="100"/>
      <c r="AB22" s="100"/>
      <c r="AC22" s="100"/>
      <c r="AD22" s="100"/>
      <c r="AE22" s="100"/>
      <c r="AF22" s="100"/>
      <c r="AG22" s="100"/>
      <c r="AH22" s="100"/>
      <c r="AI22" s="100"/>
      <c r="AJ22" s="100"/>
      <c r="AK22" s="100"/>
      <c r="AL22" s="100"/>
      <c r="AM22" s="100"/>
      <c r="AN22" s="166"/>
      <c r="AO22" s="100"/>
      <c r="AP22" s="100"/>
      <c r="AQ22" s="100"/>
      <c r="AR22" s="100"/>
      <c r="AS22" s="100"/>
      <c r="AT22" s="100"/>
      <c r="AU22" s="100"/>
      <c r="AV22" s="100"/>
      <c r="AW22" s="100"/>
      <c r="AX22" s="100"/>
      <c r="AY22" s="8"/>
    </row>
    <row r="23" spans="2:51" x14ac:dyDescent="0.35">
      <c r="D23" s="8"/>
      <c r="E23" s="85"/>
      <c r="I23" s="118"/>
      <c r="J23" s="118"/>
      <c r="K23" s="137"/>
      <c r="L23" s="6"/>
      <c r="M23" s="102"/>
      <c r="N23" s="103"/>
      <c r="O23" s="100"/>
      <c r="P23" s="100"/>
      <c r="Q23" s="100"/>
      <c r="R23" s="100"/>
      <c r="S23" s="100"/>
      <c r="T23" s="183"/>
      <c r="U23" s="100"/>
      <c r="V23" s="100"/>
      <c r="W23" s="100"/>
      <c r="X23" s="100"/>
      <c r="Y23" s="100"/>
      <c r="Z23" s="100"/>
      <c r="AA23" s="100"/>
      <c r="AB23" s="100"/>
      <c r="AC23" s="100"/>
      <c r="AD23" s="100"/>
      <c r="AE23" s="100"/>
      <c r="AF23" s="100"/>
      <c r="AG23" s="100"/>
      <c r="AH23" s="100"/>
      <c r="AI23" s="100"/>
      <c r="AJ23" s="100"/>
      <c r="AK23" s="100"/>
      <c r="AL23" s="100"/>
      <c r="AM23" s="100"/>
      <c r="AN23" s="166"/>
      <c r="AO23" s="100"/>
      <c r="AP23" s="100"/>
      <c r="AQ23" s="100"/>
      <c r="AR23" s="100"/>
      <c r="AS23" s="100"/>
      <c r="AT23" s="100"/>
      <c r="AU23" s="100"/>
      <c r="AV23" s="100"/>
      <c r="AW23" s="100"/>
      <c r="AX23" s="100"/>
      <c r="AY23" s="8"/>
    </row>
    <row r="24" spans="2:51" x14ac:dyDescent="0.35">
      <c r="D24" s="8"/>
      <c r="E24" s="8"/>
      <c r="I24" s="118"/>
      <c r="J24" s="118"/>
      <c r="K24" s="118"/>
      <c r="L24" s="163" t="s">
        <v>141</v>
      </c>
      <c r="M24" s="102">
        <f>SUM(N24:AS24)</f>
        <v>197602341.1011025</v>
      </c>
      <c r="N24" s="103">
        <f>SUM(N17,N16)-SUM(N20,N21)</f>
        <v>-41524912.088897511</v>
      </c>
      <c r="O24" s="98">
        <f>SUM(O17,O16)-SUM(O20,O21)</f>
        <v>44428390.944947332</v>
      </c>
      <c r="P24" s="98">
        <f t="shared" ref="P24:S24" si="3">SUM(P17,P16)-SUM(P20,P21)</f>
        <v>46068936.028869361</v>
      </c>
      <c r="Q24" s="98">
        <f t="shared" si="3"/>
        <v>47766468.731607482</v>
      </c>
      <c r="R24" s="98">
        <f t="shared" si="3"/>
        <v>49522969.579710543</v>
      </c>
      <c r="S24" s="98">
        <f t="shared" si="3"/>
        <v>51340487.904865302</v>
      </c>
      <c r="T24" s="184"/>
      <c r="U24" s="98"/>
      <c r="V24" s="98"/>
      <c r="W24" s="98"/>
      <c r="X24" s="98"/>
      <c r="Y24" s="98"/>
      <c r="Z24" s="98"/>
      <c r="AA24" s="98"/>
      <c r="AB24" s="98"/>
      <c r="AC24" s="98"/>
      <c r="AD24" s="98"/>
      <c r="AE24" s="98"/>
      <c r="AF24" s="98"/>
      <c r="AG24" s="98"/>
      <c r="AH24" s="98"/>
      <c r="AI24" s="98"/>
      <c r="AJ24" s="98"/>
      <c r="AK24" s="98"/>
      <c r="AL24" s="98"/>
      <c r="AM24" s="98"/>
      <c r="AN24" s="167"/>
      <c r="AO24" s="98"/>
      <c r="AP24" s="98"/>
      <c r="AQ24" s="98"/>
      <c r="AR24" s="98"/>
      <c r="AS24" s="98"/>
      <c r="AT24" s="98"/>
      <c r="AU24" s="98"/>
      <c r="AV24" s="98"/>
      <c r="AW24" s="98"/>
      <c r="AX24" s="98"/>
      <c r="AY24" s="8"/>
    </row>
    <row r="25" spans="2:51" x14ac:dyDescent="0.35">
      <c r="D25" s="8"/>
      <c r="L25" s="6"/>
      <c r="M25" s="98"/>
      <c r="N25" s="103"/>
      <c r="O25" s="100"/>
      <c r="P25" s="100"/>
      <c r="Q25" s="100"/>
      <c r="R25" s="100"/>
      <c r="S25" s="100"/>
      <c r="T25" s="183"/>
      <c r="U25" s="100"/>
      <c r="V25" s="100"/>
      <c r="W25" s="100"/>
      <c r="X25" s="100"/>
      <c r="Y25" s="100"/>
      <c r="Z25" s="100"/>
      <c r="AA25" s="100"/>
      <c r="AB25" s="100"/>
      <c r="AC25" s="100"/>
      <c r="AD25" s="100"/>
      <c r="AE25" s="100"/>
      <c r="AF25" s="100"/>
      <c r="AG25" s="100"/>
      <c r="AH25" s="100"/>
      <c r="AI25" s="100"/>
      <c r="AJ25" s="100"/>
      <c r="AK25" s="100"/>
      <c r="AL25" s="100"/>
      <c r="AM25" s="100"/>
      <c r="AN25" s="166"/>
      <c r="AO25" s="100"/>
      <c r="AP25" s="100"/>
      <c r="AQ25" s="100"/>
      <c r="AR25" s="100"/>
      <c r="AS25" s="100"/>
      <c r="AT25" s="100"/>
      <c r="AU25" s="100"/>
      <c r="AV25" s="100"/>
      <c r="AW25" s="100"/>
      <c r="AX25" s="100"/>
      <c r="AY25" s="8"/>
    </row>
    <row r="26" spans="2:51" x14ac:dyDescent="0.35">
      <c r="C26" s="102"/>
      <c r="E26" s="91"/>
      <c r="L26" s="92"/>
      <c r="M26" s="105"/>
      <c r="N26" s="107"/>
      <c r="O26" s="105"/>
      <c r="P26" s="105"/>
      <c r="Q26" s="105"/>
      <c r="R26" s="105"/>
      <c r="S26" s="105"/>
      <c r="T26" s="182"/>
      <c r="U26" s="102"/>
      <c r="V26" s="102"/>
      <c r="W26" s="102"/>
      <c r="X26" s="102"/>
      <c r="Y26" s="102"/>
      <c r="Z26" s="102"/>
      <c r="AA26" s="102"/>
      <c r="AB26" s="102"/>
      <c r="AC26" s="102"/>
      <c r="AD26" s="102"/>
      <c r="AE26" s="102"/>
      <c r="AF26" s="102"/>
      <c r="AG26" s="102"/>
      <c r="AH26" s="102"/>
      <c r="AI26" s="102"/>
      <c r="AJ26" s="102"/>
      <c r="AK26" s="102"/>
      <c r="AL26" s="102"/>
      <c r="AM26" s="102"/>
      <c r="AN26" s="113"/>
      <c r="AO26" s="102"/>
      <c r="AP26" s="102"/>
      <c r="AQ26" s="102"/>
      <c r="AR26" s="102"/>
      <c r="AS26" s="102"/>
      <c r="AT26" s="102"/>
      <c r="AU26" s="102"/>
      <c r="AV26" s="102"/>
      <c r="AW26" s="102"/>
      <c r="AX26" s="102"/>
      <c r="AY26" s="8"/>
    </row>
    <row r="27" spans="2:51" x14ac:dyDescent="0.35">
      <c r="C27" s="102"/>
      <c r="E27" s="91"/>
      <c r="L27" s="8"/>
      <c r="M27" s="102"/>
      <c r="N27" s="103"/>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13"/>
      <c r="AO27" s="102"/>
      <c r="AP27" s="102"/>
      <c r="AQ27" s="102"/>
      <c r="AR27" s="102"/>
      <c r="AS27" s="102"/>
      <c r="AT27" s="102"/>
      <c r="AU27" s="102"/>
      <c r="AV27" s="102"/>
      <c r="AW27" s="102"/>
      <c r="AX27" s="102"/>
      <c r="AY27" s="8"/>
    </row>
    <row r="28" spans="2:51" ht="26.25" x14ac:dyDescent="0.4">
      <c r="C28" s="102"/>
      <c r="L28" s="3" t="s">
        <v>19</v>
      </c>
      <c r="M28" s="108"/>
      <c r="N28" s="10" t="s">
        <v>92</v>
      </c>
      <c r="O28" s="5">
        <f>+O12</f>
        <v>2022</v>
      </c>
      <c r="P28" s="5">
        <f t="shared" ref="P28:S28" si="4">+P12</f>
        <v>2023</v>
      </c>
      <c r="Q28" s="5">
        <f t="shared" si="4"/>
        <v>2024</v>
      </c>
      <c r="R28" s="5">
        <f t="shared" si="4"/>
        <v>2025</v>
      </c>
      <c r="S28" s="5">
        <f t="shared" si="4"/>
        <v>2026</v>
      </c>
      <c r="T28" s="165"/>
      <c r="U28" s="165"/>
      <c r="V28" s="165"/>
      <c r="W28" s="165"/>
      <c r="X28" s="165"/>
      <c r="Y28" s="165"/>
      <c r="Z28" s="165"/>
      <c r="AA28" s="165"/>
      <c r="AB28" s="165"/>
      <c r="AC28" s="165"/>
      <c r="AD28" s="165"/>
      <c r="AE28" s="165"/>
      <c r="AF28" s="165"/>
      <c r="AG28" s="165"/>
      <c r="AH28" s="165"/>
      <c r="AI28" s="165"/>
      <c r="AJ28" s="165"/>
      <c r="AK28" s="165"/>
      <c r="AL28" s="165"/>
      <c r="AM28" s="165"/>
      <c r="AN28" s="179"/>
      <c r="AO28" s="165"/>
      <c r="AP28" s="165"/>
      <c r="AQ28" s="165"/>
      <c r="AR28" s="165"/>
      <c r="AS28" s="165"/>
      <c r="AT28" s="165"/>
      <c r="AU28" s="165"/>
      <c r="AV28" s="165"/>
      <c r="AW28" s="165"/>
      <c r="AX28" s="165"/>
      <c r="AY28" s="8"/>
    </row>
    <row r="29" spans="2:51" x14ac:dyDescent="0.35">
      <c r="L29" s="3" t="s">
        <v>17</v>
      </c>
      <c r="M29" s="108"/>
      <c r="N29" s="103">
        <f t="shared" ref="N29:S30" si="5">(N16-N20)/1000</f>
        <v>-25767.775973587999</v>
      </c>
      <c r="O29" s="108">
        <f>(O16-O20)/1000</f>
        <v>24205.568923048853</v>
      </c>
      <c r="P29" s="108">
        <f t="shared" si="5"/>
        <v>25079.463633396095</v>
      </c>
      <c r="Q29" s="108">
        <f t="shared" si="5"/>
        <v>25983.662123268485</v>
      </c>
      <c r="R29" s="108">
        <f t="shared" si="5"/>
        <v>26919.216121422494</v>
      </c>
      <c r="S29" s="108">
        <f t="shared" si="5"/>
        <v>27887.213888864069</v>
      </c>
      <c r="T29" s="102"/>
      <c r="U29" s="102"/>
      <c r="V29" s="102"/>
      <c r="W29" s="102"/>
      <c r="X29" s="102"/>
      <c r="Y29" s="102"/>
      <c r="Z29" s="102"/>
      <c r="AA29" s="102"/>
      <c r="AB29" s="102"/>
      <c r="AC29" s="102"/>
      <c r="AD29" s="102"/>
      <c r="AE29" s="102"/>
      <c r="AF29" s="102"/>
      <c r="AG29" s="102"/>
      <c r="AH29" s="102"/>
      <c r="AI29" s="102"/>
      <c r="AJ29" s="102"/>
      <c r="AK29" s="102"/>
      <c r="AL29" s="102"/>
      <c r="AM29" s="102"/>
      <c r="AN29" s="113"/>
      <c r="AO29" s="102"/>
      <c r="AP29" s="102"/>
      <c r="AQ29" s="102"/>
      <c r="AR29" s="102"/>
      <c r="AS29" s="102"/>
      <c r="AT29" s="102"/>
      <c r="AU29" s="102"/>
      <c r="AV29" s="102"/>
      <c r="AW29" s="102"/>
      <c r="AX29" s="102"/>
      <c r="AY29" s="8"/>
    </row>
    <row r="30" spans="2:51" x14ac:dyDescent="0.35">
      <c r="L30" s="3" t="s">
        <v>18</v>
      </c>
      <c r="M30" s="108"/>
      <c r="N30" s="107">
        <f t="shared" si="5"/>
        <v>-15757.136115309515</v>
      </c>
      <c r="O30" s="105">
        <f>(O17-O21)/1000</f>
        <v>20222.822021898475</v>
      </c>
      <c r="P30" s="105">
        <f t="shared" si="5"/>
        <v>20989.472395473258</v>
      </c>
      <c r="Q30" s="105">
        <f t="shared" si="5"/>
        <v>21782.806608338989</v>
      </c>
      <c r="R30" s="105">
        <f t="shared" si="5"/>
        <v>22603.753458288051</v>
      </c>
      <c r="S30" s="105">
        <f t="shared" si="5"/>
        <v>23453.274016001236</v>
      </c>
      <c r="T30" s="102"/>
      <c r="U30" s="102"/>
      <c r="V30" s="102"/>
      <c r="W30" s="102"/>
      <c r="X30" s="102"/>
      <c r="Y30" s="102"/>
      <c r="Z30" s="102"/>
      <c r="AA30" s="102"/>
      <c r="AB30" s="102"/>
      <c r="AC30" s="102"/>
      <c r="AD30" s="102"/>
      <c r="AE30" s="102"/>
      <c r="AF30" s="102"/>
      <c r="AG30" s="102"/>
      <c r="AH30" s="102"/>
      <c r="AI30" s="102"/>
      <c r="AJ30" s="102"/>
      <c r="AK30" s="102"/>
      <c r="AL30" s="102"/>
      <c r="AM30" s="102"/>
      <c r="AN30" s="113"/>
      <c r="AO30" s="102"/>
      <c r="AP30" s="102"/>
      <c r="AQ30" s="102"/>
      <c r="AR30" s="102"/>
      <c r="AS30" s="102"/>
      <c r="AT30" s="102"/>
      <c r="AU30" s="102"/>
      <c r="AV30" s="102"/>
      <c r="AW30" s="102"/>
      <c r="AX30" s="102"/>
      <c r="AY30" s="8"/>
    </row>
    <row r="31" spans="2:51" x14ac:dyDescent="0.35">
      <c r="M31" s="108"/>
      <c r="N31" s="103">
        <f>SUM(N29:N30)</f>
        <v>-41524.912088897516</v>
      </c>
      <c r="O31" s="108">
        <f>SUM(O29:O30)</f>
        <v>44428.390944947329</v>
      </c>
      <c r="P31" s="108">
        <f t="shared" ref="P31:S31" si="6">SUM(P29:P30)</f>
        <v>46068.936028869357</v>
      </c>
      <c r="Q31" s="108">
        <f t="shared" si="6"/>
        <v>47766.468731607471</v>
      </c>
      <c r="R31" s="108">
        <f t="shared" si="6"/>
        <v>49522.969579710545</v>
      </c>
      <c r="S31" s="108">
        <f t="shared" si="6"/>
        <v>51340.487904865309</v>
      </c>
      <c r="T31" s="102"/>
      <c r="U31" s="102"/>
      <c r="V31" s="102"/>
      <c r="W31" s="102"/>
      <c r="X31" s="102"/>
      <c r="Y31" s="102"/>
      <c r="Z31" s="102"/>
      <c r="AA31" s="102"/>
      <c r="AB31" s="102"/>
      <c r="AC31" s="102"/>
      <c r="AD31" s="102"/>
      <c r="AE31" s="102"/>
      <c r="AF31" s="102"/>
      <c r="AG31" s="102"/>
      <c r="AH31" s="102"/>
      <c r="AI31" s="102"/>
      <c r="AJ31" s="102"/>
      <c r="AK31" s="102"/>
      <c r="AL31" s="102"/>
      <c r="AM31" s="102"/>
      <c r="AN31" s="113"/>
      <c r="AO31" s="102"/>
      <c r="AP31" s="102"/>
      <c r="AQ31" s="102"/>
      <c r="AR31" s="102"/>
      <c r="AS31" s="102"/>
      <c r="AT31" s="102"/>
      <c r="AU31" s="102"/>
      <c r="AV31" s="102"/>
      <c r="AW31" s="102"/>
      <c r="AX31" s="102"/>
      <c r="AY31" s="8"/>
    </row>
    <row r="32" spans="2:51" x14ac:dyDescent="0.35">
      <c r="L32" s="3" t="s">
        <v>20</v>
      </c>
      <c r="M32" s="108"/>
      <c r="N32" s="103"/>
      <c r="O32" s="108"/>
      <c r="P32" s="108"/>
      <c r="Q32" s="108"/>
      <c r="R32" s="108"/>
      <c r="S32" s="108"/>
      <c r="T32" s="102"/>
      <c r="U32" s="102"/>
      <c r="V32" s="102"/>
      <c r="W32" s="102"/>
      <c r="X32" s="102"/>
      <c r="Y32" s="102"/>
      <c r="Z32" s="102"/>
      <c r="AA32" s="102"/>
      <c r="AB32" s="102"/>
      <c r="AC32" s="102"/>
      <c r="AD32" s="102"/>
      <c r="AE32" s="102"/>
      <c r="AF32" s="102"/>
      <c r="AG32" s="102"/>
      <c r="AH32" s="102"/>
      <c r="AI32" s="102"/>
      <c r="AJ32" s="102"/>
      <c r="AK32" s="102"/>
      <c r="AL32" s="102"/>
      <c r="AM32" s="102"/>
      <c r="AN32" s="113"/>
      <c r="AO32" s="102"/>
      <c r="AP32" s="102"/>
      <c r="AQ32" s="102"/>
      <c r="AR32" s="102"/>
      <c r="AS32" s="102"/>
      <c r="AT32" s="102"/>
      <c r="AU32" s="102"/>
      <c r="AV32" s="102"/>
      <c r="AW32" s="102"/>
      <c r="AX32" s="102"/>
      <c r="AY32" s="8"/>
    </row>
    <row r="33" spans="1:52" x14ac:dyDescent="0.35">
      <c r="L33" s="3" t="str">
        <f>+L29</f>
        <v>Water Linear</v>
      </c>
      <c r="M33" s="108"/>
      <c r="N33" s="103">
        <f>SUM(M33,N29)</f>
        <v>-25767.775973587999</v>
      </c>
      <c r="O33" s="108">
        <f>SUM($N$29,$O29:O29)</f>
        <v>-1562.2070505391457</v>
      </c>
      <c r="P33" s="108">
        <f>SUM($N$29,$O29:P29)</f>
        <v>23517.25658285695</v>
      </c>
      <c r="Q33" s="108">
        <f>SUM($N$29,$O29:Q29)</f>
        <v>49500.918706125434</v>
      </c>
      <c r="R33" s="108">
        <f>SUM($N$29,$O29:R29)</f>
        <v>76420.134827547925</v>
      </c>
      <c r="S33" s="108">
        <f>SUM($N$29,$O29:S29)</f>
        <v>104307.348716412</v>
      </c>
      <c r="T33" s="102"/>
      <c r="U33" s="102"/>
      <c r="V33" s="102"/>
      <c r="W33" s="102"/>
      <c r="X33" s="102"/>
      <c r="Y33" s="102"/>
      <c r="Z33" s="102"/>
      <c r="AA33" s="102"/>
      <c r="AB33" s="102"/>
      <c r="AC33" s="102"/>
      <c r="AD33" s="102"/>
      <c r="AE33" s="102"/>
      <c r="AF33" s="102"/>
      <c r="AG33" s="102"/>
      <c r="AH33" s="102"/>
      <c r="AI33" s="102"/>
      <c r="AJ33" s="102"/>
      <c r="AK33" s="102"/>
      <c r="AL33" s="102"/>
      <c r="AM33" s="102"/>
      <c r="AN33" s="113"/>
      <c r="AO33" s="102"/>
      <c r="AP33" s="102"/>
      <c r="AQ33" s="102"/>
      <c r="AR33" s="102"/>
      <c r="AS33" s="102"/>
      <c r="AT33" s="102"/>
      <c r="AU33" s="102"/>
      <c r="AV33" s="102"/>
      <c r="AW33" s="102"/>
      <c r="AX33" s="102"/>
      <c r="AY33" s="8"/>
    </row>
    <row r="34" spans="1:52" x14ac:dyDescent="0.35">
      <c r="L34" s="3" t="str">
        <f>+L30</f>
        <v>Wastewater Linear</v>
      </c>
      <c r="M34" s="108"/>
      <c r="N34" s="107">
        <f>SUM(M30,N30)</f>
        <v>-15757.136115309515</v>
      </c>
      <c r="O34" s="105">
        <f>SUM($N$30,$O30:O30)</f>
        <v>4465.6859065889603</v>
      </c>
      <c r="P34" s="105">
        <f>SUM($N$30,$O30:P30)</f>
        <v>25455.15830206222</v>
      </c>
      <c r="Q34" s="105">
        <f>SUM($N$30,$O30:Q30)</f>
        <v>47237.964910401206</v>
      </c>
      <c r="R34" s="105">
        <f>SUM($N$30,$O30:R30)</f>
        <v>69841.718368689253</v>
      </c>
      <c r="S34" s="105">
        <f>SUM($N$30,$O30:S30)</f>
        <v>93294.992384690486</v>
      </c>
      <c r="T34" s="102"/>
      <c r="U34" s="102"/>
      <c r="V34" s="102"/>
      <c r="W34" s="102"/>
      <c r="X34" s="102"/>
      <c r="Y34" s="102"/>
      <c r="Z34" s="102"/>
      <c r="AA34" s="102"/>
      <c r="AB34" s="102"/>
      <c r="AC34" s="102"/>
      <c r="AD34" s="102"/>
      <c r="AE34" s="102"/>
      <c r="AF34" s="102"/>
      <c r="AG34" s="102"/>
      <c r="AH34" s="102"/>
      <c r="AI34" s="102"/>
      <c r="AJ34" s="102"/>
      <c r="AK34" s="102"/>
      <c r="AL34" s="102"/>
      <c r="AM34" s="102"/>
      <c r="AN34" s="113"/>
      <c r="AO34" s="102"/>
      <c r="AP34" s="102"/>
      <c r="AQ34" s="102"/>
      <c r="AR34" s="102"/>
      <c r="AS34" s="102"/>
      <c r="AT34" s="102"/>
      <c r="AU34" s="102"/>
      <c r="AV34" s="102"/>
      <c r="AW34" s="102"/>
      <c r="AX34" s="102"/>
      <c r="AY34" s="8"/>
    </row>
    <row r="35" spans="1:52" x14ac:dyDescent="0.35">
      <c r="A35" s="81"/>
      <c r="B35" s="81"/>
      <c r="C35" s="81"/>
      <c r="E35" s="81"/>
      <c r="F35" s="81"/>
      <c r="G35" s="81"/>
      <c r="H35" s="81"/>
      <c r="I35" s="81"/>
      <c r="J35" s="81"/>
      <c r="K35" s="81"/>
      <c r="L35" s="81" t="s">
        <v>25</v>
      </c>
      <c r="M35" s="110"/>
      <c r="N35" s="107">
        <f t="shared" ref="N35:S35" si="7">SUM(N33:N34)</f>
        <v>-41524.912088897516</v>
      </c>
      <c r="O35" s="110">
        <f t="shared" si="7"/>
        <v>2903.4788560498146</v>
      </c>
      <c r="P35" s="110">
        <f t="shared" si="7"/>
        <v>48972.41488491917</v>
      </c>
      <c r="Q35" s="110">
        <f t="shared" si="7"/>
        <v>96738.88361652664</v>
      </c>
      <c r="R35" s="110">
        <f t="shared" si="7"/>
        <v>146261.85319623718</v>
      </c>
      <c r="S35" s="110">
        <f t="shared" si="7"/>
        <v>197602.34110110247</v>
      </c>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8"/>
      <c r="AZ35" s="81"/>
    </row>
    <row r="36" spans="1:52" s="81" customFormat="1" x14ac:dyDescent="0.35">
      <c r="A36" s="3"/>
      <c r="B36" s="3"/>
      <c r="C36" s="3"/>
      <c r="E36" s="3"/>
      <c r="F36" s="3"/>
      <c r="G36" s="3"/>
      <c r="H36" s="3"/>
      <c r="I36" s="3"/>
      <c r="J36" s="3"/>
      <c r="K36" s="3"/>
      <c r="L36" s="3"/>
      <c r="M36" s="108"/>
      <c r="N36" s="108"/>
      <c r="O36" s="108"/>
      <c r="P36" s="108"/>
      <c r="Q36" s="108"/>
      <c r="R36" s="108"/>
      <c r="S36" s="108"/>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8"/>
      <c r="AU36" s="8"/>
      <c r="AV36" s="8"/>
      <c r="AW36" s="8"/>
      <c r="AX36" s="8"/>
      <c r="AY36" s="8"/>
      <c r="AZ36" s="3"/>
    </row>
    <row r="37" spans="1:52" x14ac:dyDescent="0.35">
      <c r="M37" s="108"/>
      <c r="N37" s="108"/>
      <c r="O37" s="108"/>
      <c r="P37" s="108"/>
      <c r="Q37" s="108"/>
      <c r="R37" s="108"/>
      <c r="S37" s="108"/>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8"/>
      <c r="AU37" s="8"/>
      <c r="AV37" s="8"/>
      <c r="AW37" s="8"/>
      <c r="AX37" s="8"/>
      <c r="AY37" s="8"/>
    </row>
    <row r="38" spans="1:52" x14ac:dyDescent="0.35">
      <c r="M38" s="95"/>
    </row>
    <row r="39" spans="1:52" x14ac:dyDescent="0.35">
      <c r="M39" s="96"/>
    </row>
    <row r="40" spans="1:52" x14ac:dyDescent="0.35">
      <c r="AE40" s="8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87C87-4535-41F3-9782-3F6BDC49CF10}">
  <dimension ref="A1:BA40"/>
  <sheetViews>
    <sheetView showGridLines="0" zoomScale="70" zoomScaleNormal="70" workbookViewId="0"/>
  </sheetViews>
  <sheetFormatPr defaultColWidth="9.19921875" defaultRowHeight="12.75" outlineLevelCol="1" x14ac:dyDescent="0.35"/>
  <cols>
    <col min="1" max="1" width="20.796875" style="3" customWidth="1"/>
    <col min="2" max="2" width="9.19921875" style="3"/>
    <col min="3" max="3" width="14.796875" style="3" customWidth="1"/>
    <col min="4" max="4" width="5.796875" style="3" customWidth="1"/>
    <col min="5" max="5" width="17.265625" style="3" bestFit="1" customWidth="1"/>
    <col min="6" max="6" width="9.19921875" style="3"/>
    <col min="7" max="8" width="1.53125" style="3" customWidth="1"/>
    <col min="9" max="9" width="9.19921875" style="3"/>
    <col min="10" max="10" width="15.796875" style="3" customWidth="1"/>
    <col min="11" max="11" width="16" style="3" bestFit="1" customWidth="1"/>
    <col min="12" max="12" width="47.796875" style="3" bestFit="1" customWidth="1"/>
    <col min="13" max="14" width="15.73046875" style="3" customWidth="1"/>
    <col min="15" max="23" width="14.73046875" style="3" customWidth="1"/>
    <col min="24" max="30" width="14.73046875" style="3" customWidth="1" outlineLevel="1"/>
    <col min="31" max="33" width="14.73046875" style="3" customWidth="1"/>
    <col min="34" max="45" width="14.73046875" style="3" customWidth="1" outlineLevel="1"/>
    <col min="46" max="46" width="14.73046875" style="3" customWidth="1"/>
    <col min="47" max="47" width="10.19921875" style="3" bestFit="1" customWidth="1"/>
    <col min="48" max="16384" width="9.19921875" style="3"/>
  </cols>
  <sheetData>
    <row r="1" spans="1:52" x14ac:dyDescent="0.35">
      <c r="A1" s="3" t="s">
        <v>162</v>
      </c>
    </row>
    <row r="3" spans="1:52" ht="15" x14ac:dyDescent="0.4">
      <c r="A3" s="83" t="s">
        <v>119</v>
      </c>
    </row>
    <row r="4" spans="1:52" ht="13.15" x14ac:dyDescent="0.4">
      <c r="A4" s="160" t="s">
        <v>149</v>
      </c>
      <c r="B4" s="161"/>
    </row>
    <row r="5" spans="1:52" x14ac:dyDescent="0.35">
      <c r="A5" s="81" t="s">
        <v>147</v>
      </c>
      <c r="C5" s="81"/>
      <c r="D5" s="81"/>
      <c r="E5" s="81"/>
      <c r="F5" s="81"/>
      <c r="G5" s="81"/>
      <c r="H5" s="81"/>
      <c r="I5" s="81"/>
      <c r="J5" s="81"/>
      <c r="K5" s="81"/>
      <c r="L5" s="81"/>
      <c r="M5" s="81"/>
      <c r="N5" s="81"/>
      <c r="O5" s="81"/>
      <c r="P5" s="81"/>
      <c r="Q5" s="81"/>
      <c r="R5" s="81"/>
      <c r="S5" s="81"/>
      <c r="T5" s="81"/>
      <c r="U5" s="81"/>
      <c r="V5" s="81"/>
    </row>
    <row r="7" spans="1:52" s="81" customFormat="1" x14ac:dyDescent="0.35">
      <c r="P7" s="162"/>
      <c r="Q7" s="162"/>
      <c r="R7" s="162"/>
      <c r="S7" s="162"/>
      <c r="T7" s="162"/>
      <c r="U7" s="162"/>
    </row>
    <row r="8" spans="1:52" x14ac:dyDescent="0.35">
      <c r="P8" s="97"/>
      <c r="Q8" s="97"/>
      <c r="R8" s="97"/>
      <c r="S8" s="97"/>
      <c r="T8" s="97"/>
      <c r="U8" s="97"/>
    </row>
    <row r="9" spans="1:52" x14ac:dyDescent="0.35">
      <c r="A9" s="222" t="s">
        <v>114</v>
      </c>
      <c r="B9" s="223">
        <f>'input-%'!B36</f>
        <v>3.4807526507405123E-2</v>
      </c>
      <c r="M9" s="95"/>
      <c r="P9" s="97"/>
      <c r="Q9" s="97"/>
      <c r="R9" s="97"/>
      <c r="S9" s="97"/>
      <c r="T9" s="97"/>
      <c r="U9" s="97"/>
    </row>
    <row r="10" spans="1:52" x14ac:dyDescent="0.35">
      <c r="P10" s="132"/>
    </row>
    <row r="11" spans="1:52" x14ac:dyDescent="0.35">
      <c r="A11" s="3" t="s">
        <v>129</v>
      </c>
      <c r="M11" s="130"/>
      <c r="P11" s="130"/>
      <c r="AP11" s="8"/>
      <c r="AQ11" s="8"/>
      <c r="AR11" s="8"/>
      <c r="AS11" s="8"/>
      <c r="AT11" s="8"/>
      <c r="AU11" s="8"/>
      <c r="AV11" s="8"/>
      <c r="AW11" s="8"/>
      <c r="AX11" s="8"/>
      <c r="AY11" s="8"/>
      <c r="AZ11" s="8"/>
    </row>
    <row r="12" spans="1:52" ht="26.25" x14ac:dyDescent="0.4">
      <c r="L12" s="88"/>
      <c r="M12" s="5" t="s">
        <v>8</v>
      </c>
      <c r="N12" s="5" t="s">
        <v>7</v>
      </c>
      <c r="O12" s="10" t="s">
        <v>92</v>
      </c>
      <c r="P12" s="5">
        <v>2022</v>
      </c>
      <c r="Q12" s="84">
        <v>2023</v>
      </c>
      <c r="R12" s="84">
        <v>2024</v>
      </c>
      <c r="S12" s="84">
        <v>2025</v>
      </c>
      <c r="T12" s="84">
        <v>2026</v>
      </c>
      <c r="U12" s="84">
        <v>2027</v>
      </c>
      <c r="V12" s="84">
        <v>2028</v>
      </c>
      <c r="W12" s="84">
        <v>2029</v>
      </c>
      <c r="X12" s="84">
        <v>2030</v>
      </c>
      <c r="Y12" s="84">
        <v>2031</v>
      </c>
      <c r="Z12" s="84">
        <v>2032</v>
      </c>
      <c r="AA12" s="84">
        <v>2033</v>
      </c>
      <c r="AB12" s="84">
        <v>2034</v>
      </c>
      <c r="AC12" s="84">
        <v>2035</v>
      </c>
      <c r="AD12" s="84">
        <v>2036</v>
      </c>
      <c r="AE12" s="84">
        <v>2037</v>
      </c>
      <c r="AF12" s="84">
        <v>2038</v>
      </c>
      <c r="AG12" s="84">
        <v>2039</v>
      </c>
      <c r="AH12" s="84">
        <v>2040</v>
      </c>
      <c r="AI12" s="84">
        <v>2041</v>
      </c>
      <c r="AJ12" s="84">
        <v>2042</v>
      </c>
      <c r="AK12" s="84">
        <v>2043</v>
      </c>
      <c r="AL12" s="84">
        <v>2044</v>
      </c>
      <c r="AM12" s="84">
        <v>2045</v>
      </c>
      <c r="AN12" s="84">
        <v>2046</v>
      </c>
      <c r="AO12" s="169">
        <v>2047</v>
      </c>
      <c r="AP12" s="164"/>
      <c r="AQ12" s="164"/>
      <c r="AR12" s="164"/>
      <c r="AS12" s="164"/>
      <c r="AT12" s="164"/>
      <c r="AU12" s="164"/>
      <c r="AV12" s="164"/>
      <c r="AW12" s="164"/>
      <c r="AX12" s="164"/>
      <c r="AY12" s="164"/>
      <c r="AZ12" s="8"/>
    </row>
    <row r="13" spans="1:52" ht="13.15" x14ac:dyDescent="0.4">
      <c r="A13" s="3" t="s">
        <v>0</v>
      </c>
      <c r="K13" s="82" t="s">
        <v>113</v>
      </c>
      <c r="L13" s="6" t="s">
        <v>136</v>
      </c>
      <c r="M13" s="87">
        <f>SUM(P13:AU13)</f>
        <v>4293</v>
      </c>
      <c r="N13" s="8"/>
      <c r="O13" s="93"/>
      <c r="P13" s="4">
        <v>260</v>
      </c>
      <c r="Q13" s="4">
        <v>260</v>
      </c>
      <c r="R13" s="4">
        <v>260</v>
      </c>
      <c r="S13" s="4">
        <v>260</v>
      </c>
      <c r="T13" s="4">
        <v>260</v>
      </c>
      <c r="U13" s="4">
        <v>260</v>
      </c>
      <c r="V13" s="4">
        <v>260</v>
      </c>
      <c r="W13" s="4">
        <v>260</v>
      </c>
      <c r="X13" s="4">
        <v>260</v>
      </c>
      <c r="Y13" s="4">
        <v>260</v>
      </c>
      <c r="Z13" s="4">
        <v>260</v>
      </c>
      <c r="AA13" s="4">
        <v>260</v>
      </c>
      <c r="AB13" s="4">
        <v>260</v>
      </c>
      <c r="AC13" s="4">
        <v>260</v>
      </c>
      <c r="AD13" s="4">
        <v>260</v>
      </c>
      <c r="AE13" s="4">
        <v>260</v>
      </c>
      <c r="AF13" s="4">
        <v>133</v>
      </c>
      <c r="AG13" s="4"/>
      <c r="AH13" s="4"/>
      <c r="AI13" s="4"/>
      <c r="AJ13" s="4"/>
      <c r="AK13" s="4"/>
      <c r="AL13" s="4">
        <v>0</v>
      </c>
      <c r="AM13" s="4">
        <v>0</v>
      </c>
      <c r="AN13" s="4">
        <v>0</v>
      </c>
      <c r="AO13" s="170">
        <v>0</v>
      </c>
      <c r="AP13" s="4"/>
      <c r="AQ13" s="4"/>
      <c r="AR13" s="4"/>
      <c r="AS13" s="4"/>
      <c r="AT13" s="4"/>
      <c r="AU13" s="4"/>
      <c r="AV13" s="4"/>
      <c r="AW13" s="4"/>
      <c r="AX13" s="4"/>
      <c r="AY13" s="4"/>
      <c r="AZ13" s="8"/>
    </row>
    <row r="14" spans="1:52" x14ac:dyDescent="0.35">
      <c r="A14" s="3" t="s">
        <v>120</v>
      </c>
      <c r="D14" s="3" t="s">
        <v>1</v>
      </c>
      <c r="E14" s="90">
        <f>+N20</f>
        <v>379930141.70783067</v>
      </c>
      <c r="F14" s="89"/>
      <c r="G14" s="81"/>
      <c r="H14" s="81"/>
      <c r="I14" s="81" t="s">
        <v>143</v>
      </c>
      <c r="J14" s="81"/>
      <c r="K14" s="115">
        <f>E14/E18</f>
        <v>88499.916540375183</v>
      </c>
      <c r="L14" s="6" t="s">
        <v>5</v>
      </c>
      <c r="M14" s="102"/>
      <c r="N14" s="102"/>
      <c r="O14" s="103"/>
      <c r="P14" s="102">
        <f>+K14</f>
        <v>88499.916540375183</v>
      </c>
      <c r="Q14" s="102">
        <f>P14*(1+$B$9)</f>
        <v>91580.379731257432</v>
      </c>
      <c r="R14" s="102">
        <f>Q14*(1+$B$9)</f>
        <v>94768.066226311392</v>
      </c>
      <c r="S14" s="102">
        <f t="shared" ref="S14:AO14" si="0">R14*(1+$B$9)</f>
        <v>98066.708203539238</v>
      </c>
      <c r="T14" s="102">
        <f t="shared" si="0"/>
        <v>101480.16774882788</v>
      </c>
      <c r="U14" s="102">
        <f t="shared" si="0"/>
        <v>105012.44137772112</v>
      </c>
      <c r="V14" s="102">
        <f t="shared" si="0"/>
        <v>108667.66471458346</v>
      </c>
      <c r="W14" s="102">
        <f t="shared" si="0"/>
        <v>112450.11733463412</v>
      </c>
      <c r="X14" s="102">
        <f t="shared" si="0"/>
        <v>116364.2277745202</v>
      </c>
      <c r="Y14" s="102">
        <f t="shared" si="0"/>
        <v>120414.57871729553</v>
      </c>
      <c r="Z14" s="102">
        <f t="shared" si="0"/>
        <v>124605.9123578758</v>
      </c>
      <c r="AA14" s="102">
        <f t="shared" si="0"/>
        <v>128943.13595525196</v>
      </c>
      <c r="AB14" s="102">
        <f t="shared" si="0"/>
        <v>133431.32757796231</v>
      </c>
      <c r="AC14" s="102">
        <f t="shared" si="0"/>
        <v>138075.74204955046</v>
      </c>
      <c r="AD14" s="102">
        <f t="shared" si="0"/>
        <v>142881.81710096981</v>
      </c>
      <c r="AE14" s="102">
        <f t="shared" si="0"/>
        <v>147855.17973713801</v>
      </c>
      <c r="AF14" s="102">
        <f t="shared" si="0"/>
        <v>153001.65282509557</v>
      </c>
      <c r="AG14" s="102">
        <f t="shared" si="0"/>
        <v>158327.26191148188</v>
      </c>
      <c r="AH14" s="102">
        <f t="shared" si="0"/>
        <v>163838.24227731064</v>
      </c>
      <c r="AI14" s="102">
        <f t="shared" si="0"/>
        <v>169541.04623830479</v>
      </c>
      <c r="AJ14" s="102">
        <f t="shared" si="0"/>
        <v>175442.35069933775</v>
      </c>
      <c r="AK14" s="102">
        <f t="shared" si="0"/>
        <v>181549.06497182639</v>
      </c>
      <c r="AL14" s="102">
        <f t="shared" si="0"/>
        <v>187868.33886322784</v>
      </c>
      <c r="AM14" s="102">
        <f t="shared" si="0"/>
        <v>194407.5710481118</v>
      </c>
      <c r="AN14" s="102">
        <f t="shared" si="0"/>
        <v>201174.41773060919</v>
      </c>
      <c r="AO14" s="171">
        <f t="shared" si="0"/>
        <v>208176.80160837914</v>
      </c>
      <c r="AP14" s="102"/>
      <c r="AQ14" s="102"/>
      <c r="AR14" s="102"/>
      <c r="AS14" s="102"/>
      <c r="AT14" s="102"/>
      <c r="AU14" s="102"/>
      <c r="AV14" s="100"/>
      <c r="AW14" s="100"/>
      <c r="AX14" s="100"/>
      <c r="AY14" s="100"/>
      <c r="AZ14" s="8"/>
    </row>
    <row r="15" spans="1:52" x14ac:dyDescent="0.35">
      <c r="A15" s="3" t="s">
        <v>121</v>
      </c>
      <c r="D15" s="3" t="s">
        <v>1</v>
      </c>
      <c r="E15" s="111">
        <f>+N21</f>
        <v>302274478.75366861</v>
      </c>
      <c r="F15" s="89"/>
      <c r="G15" s="81"/>
      <c r="H15" s="81"/>
      <c r="I15" s="81" t="s">
        <v>144</v>
      </c>
      <c r="J15" s="81"/>
      <c r="K15" s="115">
        <f>E15/E18</f>
        <v>70411.012987111259</v>
      </c>
      <c r="L15" s="6" t="s">
        <v>6</v>
      </c>
      <c r="M15" s="102"/>
      <c r="N15" s="102"/>
      <c r="O15" s="103"/>
      <c r="P15" s="102">
        <f>+K15</f>
        <v>70411.012987111259</v>
      </c>
      <c r="Q15" s="102">
        <f>P15*(1+$B$9)</f>
        <v>72861.846188073381</v>
      </c>
      <c r="R15" s="102">
        <f>Q15*(1+$B$9)</f>
        <v>75397.986830643218</v>
      </c>
      <c r="S15" s="102">
        <f t="shared" ref="S15:AO15" si="1">R15*(1+$B$9)</f>
        <v>78022.404255855814</v>
      </c>
      <c r="T15" s="102">
        <f t="shared" si="1"/>
        <v>80738.171160162994</v>
      </c>
      <c r="U15" s="102">
        <f t="shared" si="1"/>
        <v>83548.467192979777</v>
      </c>
      <c r="V15" s="102">
        <f t="shared" si="1"/>
        <v>86456.582679452476</v>
      </c>
      <c r="W15" s="102">
        <f t="shared" si="1"/>
        <v>89465.922472807171</v>
      </c>
      <c r="X15" s="102">
        <f t="shared" si="1"/>
        <v>92580.009940788848</v>
      </c>
      <c r="Y15" s="102">
        <f t="shared" si="1"/>
        <v>95802.491090858675</v>
      </c>
      <c r="Z15" s="102">
        <f t="shared" si="1"/>
        <v>99137.138838979168</v>
      </c>
      <c r="AA15" s="102">
        <f t="shared" si="1"/>
        <v>102587.85742698523</v>
      </c>
      <c r="AB15" s="102">
        <f t="shared" si="1"/>
        <v>106158.68699371291</v>
      </c>
      <c r="AC15" s="102">
        <f t="shared" si="1"/>
        <v>109853.80830523788</v>
      </c>
      <c r="AD15" s="102">
        <f t="shared" si="1"/>
        <v>113677.54764976184</v>
      </c>
      <c r="AE15" s="102">
        <f t="shared" si="1"/>
        <v>117634.38190287772</v>
      </c>
      <c r="AF15" s="102">
        <f t="shared" si="1"/>
        <v>121728.94376914435</v>
      </c>
      <c r="AG15" s="102">
        <f t="shared" si="1"/>
        <v>125966.02720610726</v>
      </c>
      <c r="AH15" s="102">
        <f t="shared" si="1"/>
        <v>130350.59303711634</v>
      </c>
      <c r="AI15" s="102">
        <f t="shared" si="1"/>
        <v>134887.77475951173</v>
      </c>
      <c r="AJ15" s="102">
        <f t="shared" si="1"/>
        <v>139582.88455497831</v>
      </c>
      <c r="AK15" s="102">
        <f t="shared" si="1"/>
        <v>144441.41950910579</v>
      </c>
      <c r="AL15" s="102">
        <f t="shared" si="1"/>
        <v>149469.06804743622</v>
      </c>
      <c r="AM15" s="102">
        <f t="shared" si="1"/>
        <v>154671.71659553447</v>
      </c>
      <c r="AN15" s="102">
        <f t="shared" si="1"/>
        <v>160055.45647087938</v>
      </c>
      <c r="AO15" s="171">
        <f t="shared" si="1"/>
        <v>165626.59101464433</v>
      </c>
      <c r="AP15" s="102"/>
      <c r="AQ15" s="102"/>
      <c r="AR15" s="102"/>
      <c r="AS15" s="102"/>
      <c r="AT15" s="102"/>
      <c r="AU15" s="102"/>
      <c r="AV15" s="100"/>
      <c r="AW15" s="100"/>
      <c r="AX15" s="100"/>
      <c r="AY15" s="100"/>
      <c r="AZ15" s="8"/>
    </row>
    <row r="16" spans="1:52" ht="13.5" thickBot="1" x14ac:dyDescent="0.45">
      <c r="E16" s="112">
        <f>SUM(E14:E15)</f>
        <v>682204620.46149921</v>
      </c>
      <c r="F16" s="81"/>
      <c r="G16" s="81"/>
      <c r="H16" s="81"/>
      <c r="I16" s="81"/>
      <c r="J16" s="145" t="s">
        <v>22</v>
      </c>
      <c r="K16" s="86">
        <f>SUM(K14:K15)</f>
        <v>158910.92952748644</v>
      </c>
      <c r="L16" s="6" t="s">
        <v>137</v>
      </c>
      <c r="M16" s="102">
        <f>SUM(P16:AT16)</f>
        <v>502154539.44416934</v>
      </c>
      <c r="N16" s="102">
        <f>NPV($B$9,Q16:AU16)+P16</f>
        <v>379930141.70783049</v>
      </c>
      <c r="O16" s="103"/>
      <c r="P16" s="102">
        <f>P13*P14</f>
        <v>23009978.300497547</v>
      </c>
      <c r="Q16" s="102">
        <f t="shared" ref="Q16:AB16" si="2">Q13*Q14</f>
        <v>23810898.730126932</v>
      </c>
      <c r="R16" s="102">
        <f t="shared" si="2"/>
        <v>24639697.21884096</v>
      </c>
      <c r="S16" s="102">
        <f t="shared" si="2"/>
        <v>25497344.132920202</v>
      </c>
      <c r="T16" s="102">
        <f t="shared" si="2"/>
        <v>26384843.614695247</v>
      </c>
      <c r="U16" s="113">
        <f t="shared" si="2"/>
        <v>27303234.758207489</v>
      </c>
      <c r="V16" s="102">
        <f t="shared" si="2"/>
        <v>28253592.825791698</v>
      </c>
      <c r="W16" s="102">
        <f t="shared" si="2"/>
        <v>29237030.507004872</v>
      </c>
      <c r="X16" s="100">
        <f t="shared" si="2"/>
        <v>30254699.221375253</v>
      </c>
      <c r="Y16" s="100">
        <f t="shared" si="2"/>
        <v>31307790.466496836</v>
      </c>
      <c r="Z16" s="100">
        <f t="shared" si="2"/>
        <v>32397537.213047709</v>
      </c>
      <c r="AA16" s="100">
        <f t="shared" si="2"/>
        <v>33525215.348365508</v>
      </c>
      <c r="AB16" s="100">
        <f t="shared" si="2"/>
        <v>34692145.170270197</v>
      </c>
      <c r="AC16" s="100">
        <f>(AC13*AC14)</f>
        <v>35899692.932883121</v>
      </c>
      <c r="AD16" s="100">
        <f t="shared" ref="AD16:AO16" si="3">AD13*AD14</f>
        <v>37149272.446252152</v>
      </c>
      <c r="AE16" s="101">
        <f>AE13*AE14</f>
        <v>38442346.731655881</v>
      </c>
      <c r="AF16" s="100">
        <f t="shared" si="3"/>
        <v>20349219.825737711</v>
      </c>
      <c r="AG16" s="100">
        <f t="shared" si="3"/>
        <v>0</v>
      </c>
      <c r="AH16" s="100">
        <f t="shared" si="3"/>
        <v>0</v>
      </c>
      <c r="AI16" s="100">
        <f>AI13*AI14</f>
        <v>0</v>
      </c>
      <c r="AJ16" s="100">
        <f t="shared" si="3"/>
        <v>0</v>
      </c>
      <c r="AK16" s="100">
        <f t="shared" si="3"/>
        <v>0</v>
      </c>
      <c r="AL16" s="100">
        <f t="shared" si="3"/>
        <v>0</v>
      </c>
      <c r="AM16" s="100">
        <f t="shared" si="3"/>
        <v>0</v>
      </c>
      <c r="AN16" s="100">
        <f t="shared" si="3"/>
        <v>0</v>
      </c>
      <c r="AO16" s="172">
        <f t="shared" si="3"/>
        <v>0</v>
      </c>
      <c r="AP16" s="100"/>
      <c r="AQ16" s="100"/>
      <c r="AR16" s="100"/>
      <c r="AS16" s="100"/>
      <c r="AT16" s="100"/>
      <c r="AU16" s="100"/>
      <c r="AV16" s="100"/>
      <c r="AW16" s="100"/>
      <c r="AX16" s="100"/>
      <c r="AY16" s="100"/>
      <c r="AZ16" s="8"/>
    </row>
    <row r="17" spans="1:52" x14ac:dyDescent="0.35">
      <c r="D17" s="8"/>
      <c r="E17" s="7"/>
      <c r="L17" s="6" t="s">
        <v>138</v>
      </c>
      <c r="M17" s="105">
        <f>SUM(P17:AT17)</f>
        <v>399516871.65953112</v>
      </c>
      <c r="N17" s="106">
        <f>NPV($B$9,Q17:AU17)+P17</f>
        <v>302274478.75366873</v>
      </c>
      <c r="O17" s="107"/>
      <c r="P17" s="102">
        <f t="shared" ref="P17:AO17" si="4">P15*P13</f>
        <v>18306863.376648929</v>
      </c>
      <c r="Q17" s="102">
        <f t="shared" si="4"/>
        <v>18944080.008899078</v>
      </c>
      <c r="R17" s="102">
        <f t="shared" si="4"/>
        <v>19603476.575967237</v>
      </c>
      <c r="S17" s="102">
        <f t="shared" si="4"/>
        <v>20285825.106522512</v>
      </c>
      <c r="T17" s="102">
        <f t="shared" si="4"/>
        <v>20991924.50164238</v>
      </c>
      <c r="U17" s="113">
        <f t="shared" si="4"/>
        <v>21722601.470174741</v>
      </c>
      <c r="V17" s="102">
        <f t="shared" si="4"/>
        <v>22478711.496657643</v>
      </c>
      <c r="W17" s="102">
        <f t="shared" si="4"/>
        <v>23261139.842929866</v>
      </c>
      <c r="X17" s="100">
        <f t="shared" si="4"/>
        <v>24070802.584605101</v>
      </c>
      <c r="Y17" s="100">
        <f t="shared" si="4"/>
        <v>24908647.683623254</v>
      </c>
      <c r="Z17" s="100">
        <f t="shared" si="4"/>
        <v>25775656.098134585</v>
      </c>
      <c r="AA17" s="100">
        <f t="shared" si="4"/>
        <v>26672842.931016158</v>
      </c>
      <c r="AB17" s="100">
        <f t="shared" si="4"/>
        <v>27601258.618365355</v>
      </c>
      <c r="AC17" s="100">
        <f t="shared" si="4"/>
        <v>28561990.159361847</v>
      </c>
      <c r="AD17" s="100">
        <f t="shared" si="4"/>
        <v>29556162.388938077</v>
      </c>
      <c r="AE17" s="101">
        <f t="shared" si="4"/>
        <v>30584939.294748209</v>
      </c>
      <c r="AF17" s="100">
        <f t="shared" si="4"/>
        <v>16189949.521296198</v>
      </c>
      <c r="AG17" s="100">
        <f t="shared" si="4"/>
        <v>0</v>
      </c>
      <c r="AH17" s="100">
        <f t="shared" si="4"/>
        <v>0</v>
      </c>
      <c r="AI17" s="100">
        <f t="shared" si="4"/>
        <v>0</v>
      </c>
      <c r="AJ17" s="100">
        <f t="shared" si="4"/>
        <v>0</v>
      </c>
      <c r="AK17" s="100">
        <f t="shared" si="4"/>
        <v>0</v>
      </c>
      <c r="AL17" s="100">
        <f t="shared" si="4"/>
        <v>0</v>
      </c>
      <c r="AM17" s="100">
        <f t="shared" si="4"/>
        <v>0</v>
      </c>
      <c r="AN17" s="100">
        <f t="shared" si="4"/>
        <v>0</v>
      </c>
      <c r="AO17" s="172">
        <f t="shared" si="4"/>
        <v>0</v>
      </c>
      <c r="AP17" s="100"/>
      <c r="AQ17" s="100"/>
      <c r="AR17" s="100"/>
      <c r="AS17" s="100"/>
      <c r="AT17" s="100"/>
      <c r="AU17" s="100"/>
      <c r="AV17" s="100"/>
      <c r="AW17" s="100"/>
      <c r="AX17" s="100"/>
      <c r="AY17" s="100"/>
      <c r="AZ17" s="8"/>
    </row>
    <row r="18" spans="1:52" x14ac:dyDescent="0.35">
      <c r="A18" s="3" t="s">
        <v>4</v>
      </c>
      <c r="D18" s="3" t="s">
        <v>1</v>
      </c>
      <c r="E18" s="91">
        <f>M13</f>
        <v>4293</v>
      </c>
      <c r="L18" s="6"/>
      <c r="M18" s="102">
        <f>SUM(M16:M17)</f>
        <v>901671411.1037004</v>
      </c>
      <c r="N18" s="102">
        <f>SUM(N16:N17)</f>
        <v>682204620.46149921</v>
      </c>
      <c r="O18" s="103"/>
      <c r="P18" s="102"/>
      <c r="Q18" s="102"/>
      <c r="R18" s="102"/>
      <c r="S18" s="102"/>
      <c r="T18" s="102"/>
      <c r="U18" s="113"/>
      <c r="V18" s="102"/>
      <c r="W18" s="102"/>
      <c r="X18" s="102"/>
      <c r="Y18" s="102"/>
      <c r="Z18" s="102"/>
      <c r="AA18" s="102"/>
      <c r="AB18" s="102"/>
      <c r="AC18" s="102"/>
      <c r="AD18" s="102"/>
      <c r="AE18" s="104"/>
      <c r="AF18" s="102"/>
      <c r="AG18" s="102"/>
      <c r="AH18" s="102"/>
      <c r="AI18" s="102"/>
      <c r="AJ18" s="102"/>
      <c r="AK18" s="102"/>
      <c r="AL18" s="102"/>
      <c r="AM18" s="102"/>
      <c r="AN18" s="102"/>
      <c r="AO18" s="171"/>
      <c r="AP18" s="102"/>
      <c r="AQ18" s="102"/>
      <c r="AR18" s="102"/>
      <c r="AS18" s="102"/>
      <c r="AT18" s="102"/>
      <c r="AU18" s="102"/>
      <c r="AV18" s="102"/>
      <c r="AW18" s="102"/>
      <c r="AX18" s="102"/>
      <c r="AY18" s="102"/>
      <c r="AZ18" s="8"/>
    </row>
    <row r="19" spans="1:52" x14ac:dyDescent="0.35">
      <c r="E19" s="91"/>
      <c r="L19" s="6"/>
      <c r="M19" s="102"/>
      <c r="N19" s="102"/>
      <c r="O19" s="103"/>
      <c r="P19" s="102"/>
      <c r="Q19" s="102"/>
      <c r="R19" s="102"/>
      <c r="S19" s="102"/>
      <c r="T19" s="102"/>
      <c r="U19" s="113"/>
      <c r="V19" s="102"/>
      <c r="W19" s="102"/>
      <c r="X19" s="102"/>
      <c r="Y19" s="102"/>
      <c r="Z19" s="102"/>
      <c r="AA19" s="102"/>
      <c r="AB19" s="102"/>
      <c r="AC19" s="102"/>
      <c r="AD19" s="102"/>
      <c r="AE19" s="104"/>
      <c r="AF19" s="102"/>
      <c r="AG19" s="102"/>
      <c r="AH19" s="102"/>
      <c r="AI19" s="102"/>
      <c r="AJ19" s="102"/>
      <c r="AK19" s="102"/>
      <c r="AL19" s="102"/>
      <c r="AM19" s="102"/>
      <c r="AN19" s="102"/>
      <c r="AO19" s="171"/>
      <c r="AP19" s="102"/>
      <c r="AQ19" s="102"/>
      <c r="AR19" s="102"/>
      <c r="AS19" s="102"/>
      <c r="AT19" s="102"/>
      <c r="AU19" s="102"/>
      <c r="AV19" s="102"/>
      <c r="AW19" s="102"/>
      <c r="AX19" s="102"/>
      <c r="AY19" s="102"/>
      <c r="AZ19" s="8"/>
    </row>
    <row r="20" spans="1:52" ht="13.15" x14ac:dyDescent="0.4">
      <c r="B20" s="3" t="s">
        <v>2</v>
      </c>
      <c r="E20" s="7">
        <f>+O20</f>
        <v>25767775.973587997</v>
      </c>
      <c r="I20" s="118"/>
      <c r="J20" s="133"/>
      <c r="K20" s="134"/>
      <c r="L20" s="6" t="s">
        <v>139</v>
      </c>
      <c r="M20" s="102">
        <f>SUM(O20:AU20)</f>
        <v>505125688.68182421</v>
      </c>
      <c r="N20" s="102">
        <f>O20+(NPV($B$9,Q20:AU20)+P20)</f>
        <v>379930141.70783067</v>
      </c>
      <c r="O20" s="103">
        <f>-SUM(shortfall!B22:G23)*1000</f>
        <v>25767775.973587997</v>
      </c>
      <c r="P20" s="100">
        <f>'input-debt-WDN-15'!Y117*1000</f>
        <v>17115285.432193186</v>
      </c>
      <c r="Q20" s="100">
        <f>'input-debt-WDN-15'!Z117*1000</f>
        <v>20615555.533648804</v>
      </c>
      <c r="R20" s="100">
        <f>'input-debt-WDN-15'!AA117*1000</f>
        <v>21960428.896968931</v>
      </c>
      <c r="S20" s="100">
        <f>'input-debt-WDN-15'!AB117*1000</f>
        <v>22941524.419247754</v>
      </c>
      <c r="T20" s="100">
        <f>'input-debt-WDN-15'!AC117*1000</f>
        <v>23948213.554452039</v>
      </c>
      <c r="U20" s="100">
        <f>'input-debt-WDN-15'!AD117*1000</f>
        <v>25533423.364844937</v>
      </c>
      <c r="V20" s="100">
        <f>'input-debt-WDN-15'!AE117*1000</f>
        <v>28104885.806764431</v>
      </c>
      <c r="W20" s="100">
        <f>'input-debt-WDN-15'!AF117*1000</f>
        <v>29392539.119665124</v>
      </c>
      <c r="X20" s="100">
        <f>'input-debt-WDN-15'!AG117*1000</f>
        <v>29391464.56527045</v>
      </c>
      <c r="Y20" s="100">
        <f>'input-debt-WDN-15'!AH117*1000</f>
        <v>29390353.64296408</v>
      </c>
      <c r="Z20" s="100">
        <f>'input-debt-WDN-15'!AI117*1000</f>
        <v>29389205.099414028</v>
      </c>
      <c r="AA20" s="100">
        <f>'input-debt-WDN-15'!AJ117*1000</f>
        <v>29388017.71284816</v>
      </c>
      <c r="AB20" s="100">
        <f>'input-debt-WDN-15'!AK117*1000</f>
        <v>29386789.619057514</v>
      </c>
      <c r="AC20" s="100">
        <f>'input-debt-WDN-15'!AL117*1000</f>
        <v>28008309.336589314</v>
      </c>
      <c r="AD20" s="100">
        <f>'input-debt-WDN-15'!AM117*1000</f>
        <v>27061344.673798945</v>
      </c>
      <c r="AE20" s="100">
        <f>'input-debt-WDN-15'!AN117*1000</f>
        <v>21264741.702101123</v>
      </c>
      <c r="AF20" s="100">
        <f>'input-debt-WDN-15'!AO117*1000</f>
        <v>15188355.608287927</v>
      </c>
      <c r="AG20" s="100">
        <f>'input-debt-WDN-15'!AP117*1000</f>
        <v>12481891.810961129</v>
      </c>
      <c r="AH20" s="100">
        <f>'input-debt-WDN-15'!AQ117*1000</f>
        <v>10714527.776308561</v>
      </c>
      <c r="AI20" s="100">
        <f>'input-debt-WDN-15'!AR117*1000</f>
        <v>9578611.1011477225</v>
      </c>
      <c r="AJ20" s="100">
        <f>'input-debt-WDN-15'!AS117*1000</f>
        <v>7905486.3059173711</v>
      </c>
      <c r="AK20" s="100">
        <f>'input-debt-WDN-15'!AT117*1000</f>
        <v>4811471.9657845963</v>
      </c>
      <c r="AL20" s="100">
        <f>'input-debt-WDN-15'!AU117*1000</f>
        <v>3243117.35</v>
      </c>
      <c r="AM20" s="100">
        <f>'input-debt-WDN-15'!AV117*1000</f>
        <v>1867466.63</v>
      </c>
      <c r="AN20" s="100">
        <f>'input-debt-WDN-15'!AW117*1000</f>
        <v>674901.67999999993</v>
      </c>
      <c r="AO20" s="101">
        <f>'input-debt-WDN-15'!AX117*1000</f>
        <v>0</v>
      </c>
      <c r="AP20" s="100"/>
      <c r="AQ20" s="100"/>
      <c r="AR20" s="100"/>
      <c r="AS20" s="100"/>
      <c r="AT20" s="100"/>
      <c r="AU20" s="100"/>
      <c r="AV20" s="100"/>
      <c r="AW20" s="100"/>
      <c r="AX20" s="100"/>
      <c r="AY20" s="100"/>
      <c r="AZ20" s="8"/>
    </row>
    <row r="21" spans="1:52" x14ac:dyDescent="0.35">
      <c r="B21" s="3" t="s">
        <v>3</v>
      </c>
      <c r="D21" s="8"/>
      <c r="E21" s="94">
        <f>+O21</f>
        <v>15757136.115309512</v>
      </c>
      <c r="I21" s="118"/>
      <c r="J21" s="118"/>
      <c r="K21" s="135"/>
      <c r="L21" s="6" t="s">
        <v>140</v>
      </c>
      <c r="M21" s="105">
        <f>SUM(O21:AU21)</f>
        <v>399875722.94304478</v>
      </c>
      <c r="N21" s="106">
        <f>O21+(NPV($B$9,Q21:AU21)+P21)</f>
        <v>302274478.75366861</v>
      </c>
      <c r="O21" s="107">
        <f>-SUM(shortfall!B39:G40)*1000</f>
        <v>15757136.115309512</v>
      </c>
      <c r="P21" s="100">
        <f>'input-debt-WCN-15'!Y117*1000</f>
        <v>21753230.766930394</v>
      </c>
      <c r="Q21" s="100">
        <f>'input-debt-WCN-15'!Z117*1000</f>
        <v>21981855.529042251</v>
      </c>
      <c r="R21" s="100">
        <f>'input-debt-WCN-15'!AA117*1000</f>
        <v>19225169.911731593</v>
      </c>
      <c r="S21" s="100">
        <f>'input-debt-WCN-15'!AB117*1000</f>
        <v>19644991.450312451</v>
      </c>
      <c r="T21" s="100">
        <f>'input-debt-WCN-15'!AC117*1000</f>
        <v>19673749.118061502</v>
      </c>
      <c r="U21" s="100">
        <f>'input-debt-WCN-15'!AD117*1000</f>
        <v>19991782.704298049</v>
      </c>
      <c r="V21" s="100">
        <f>'input-debt-WCN-15'!AE117*1000</f>
        <v>20601803.810689025</v>
      </c>
      <c r="W21" s="100">
        <f>'input-debt-WCN-15'!AF117*1000</f>
        <v>20906488.962066498</v>
      </c>
      <c r="X21" s="100">
        <f>'input-debt-WCN-15'!AG117*1000</f>
        <v>20904666.194149725</v>
      </c>
      <c r="Y21" s="100">
        <f>'input-debt-WCN-15'!AH117*1000</f>
        <v>20902773.782608021</v>
      </c>
      <c r="Z21" s="100">
        <f>'input-debt-WCN-15'!AI117*1000</f>
        <v>20900808.927621488</v>
      </c>
      <c r="AA21" s="100">
        <f>'input-debt-WCN-15'!AJ117*1000</f>
        <v>20898768.656268936</v>
      </c>
      <c r="AB21" s="100">
        <f>'input-debt-WCN-15'!AK117*1000</f>
        <v>20896650.901376758</v>
      </c>
      <c r="AC21" s="100">
        <f>'input-debt-WCN-15'!AL117*1000</f>
        <v>19595245.959717907</v>
      </c>
      <c r="AD21" s="100">
        <f>'input-debt-WCN-15'!AM117*1000</f>
        <v>18280653.504862223</v>
      </c>
      <c r="AE21" s="100">
        <f>'input-debt-WCN-15'!AN117*1000</f>
        <v>15837930.754238084</v>
      </c>
      <c r="AF21" s="100">
        <f>'input-debt-WCN-15'!AO117*1000</f>
        <v>12556558.195724282</v>
      </c>
      <c r="AG21" s="100">
        <f>'input-debt-WCN-15'!AP117*1000</f>
        <v>11094922.699561117</v>
      </c>
      <c r="AH21" s="100">
        <f>'input-debt-WCN-15'!AQ117*1000</f>
        <v>9363929.3778177183</v>
      </c>
      <c r="AI21" s="100">
        <f>'input-debt-WCN-15'!AR117*1000</f>
        <v>8735963.029352909</v>
      </c>
      <c r="AJ21" s="100">
        <f>'input-debt-WCN-15'!AS117*1000</f>
        <v>7333336.7307371786</v>
      </c>
      <c r="AK21" s="100">
        <f>'input-debt-WCN-15'!AT117*1000</f>
        <v>5191142.6705671428</v>
      </c>
      <c r="AL21" s="100">
        <f>'input-debt-WCN-15'!AU117*1000</f>
        <v>3825522.0000000005</v>
      </c>
      <c r="AM21" s="100">
        <f>'input-debt-WCN-15'!AV117*1000</f>
        <v>3010052.6</v>
      </c>
      <c r="AN21" s="100">
        <f>'input-debt-WCN-15'!AW117*1000</f>
        <v>1010588.5900000001</v>
      </c>
      <c r="AO21" s="101">
        <f>'input-debt-WCN-15'!AX117*1000</f>
        <v>0</v>
      </c>
      <c r="AP21" s="100"/>
      <c r="AQ21" s="100"/>
      <c r="AR21" s="100"/>
      <c r="AS21" s="100"/>
      <c r="AT21" s="100"/>
      <c r="AU21" s="100"/>
      <c r="AV21" s="100"/>
      <c r="AW21" s="100"/>
      <c r="AX21" s="100"/>
      <c r="AY21" s="100"/>
      <c r="AZ21" s="8"/>
    </row>
    <row r="22" spans="1:52" ht="13.15" x14ac:dyDescent="0.4">
      <c r="D22" s="8"/>
      <c r="E22" s="9">
        <f>SUM(E20:E21)</f>
        <v>41524912.088897511</v>
      </c>
      <c r="I22" s="118"/>
      <c r="J22" s="118"/>
      <c r="K22" s="136"/>
      <c r="L22" s="6" t="s">
        <v>23</v>
      </c>
      <c r="M22" s="102">
        <f>SUM(M20:M21)</f>
        <v>905001411.62486899</v>
      </c>
      <c r="N22" s="102">
        <f>SUM(N20:N21)</f>
        <v>682204620.46149921</v>
      </c>
      <c r="O22" s="103">
        <f>SUM(O20:O21)</f>
        <v>41524912.088897511</v>
      </c>
      <c r="P22" s="100"/>
      <c r="Q22" s="100"/>
      <c r="R22" s="100"/>
      <c r="S22" s="100"/>
      <c r="T22" s="100"/>
      <c r="U22" s="166"/>
      <c r="V22" s="100"/>
      <c r="W22" s="100"/>
      <c r="X22" s="100"/>
      <c r="Y22" s="100"/>
      <c r="Z22" s="100"/>
      <c r="AA22" s="100"/>
      <c r="AB22" s="100"/>
      <c r="AC22" s="100"/>
      <c r="AD22" s="100"/>
      <c r="AE22" s="101"/>
      <c r="AF22" s="100"/>
      <c r="AG22" s="100"/>
      <c r="AH22" s="100"/>
      <c r="AI22" s="100"/>
      <c r="AJ22" s="100"/>
      <c r="AK22" s="100"/>
      <c r="AL22" s="100"/>
      <c r="AM22" s="100"/>
      <c r="AN22" s="100"/>
      <c r="AO22" s="172"/>
      <c r="AP22" s="100"/>
      <c r="AQ22" s="100"/>
      <c r="AR22" s="100"/>
      <c r="AS22" s="100"/>
      <c r="AT22" s="100"/>
      <c r="AU22" s="100"/>
      <c r="AV22" s="100"/>
      <c r="AW22" s="100"/>
      <c r="AX22" s="100"/>
      <c r="AY22" s="100"/>
      <c r="AZ22" s="8"/>
    </row>
    <row r="23" spans="1:52" x14ac:dyDescent="0.35">
      <c r="D23" s="8"/>
      <c r="E23" s="85"/>
      <c r="I23" s="118"/>
      <c r="J23" s="118"/>
      <c r="K23" s="137"/>
      <c r="L23" s="6"/>
      <c r="M23" s="102"/>
      <c r="N23" s="102"/>
      <c r="O23" s="103"/>
      <c r="P23" s="100"/>
      <c r="Q23" s="100"/>
      <c r="R23" s="100"/>
      <c r="S23" s="100"/>
      <c r="T23" s="100"/>
      <c r="U23" s="166"/>
      <c r="V23" s="100"/>
      <c r="W23" s="100"/>
      <c r="X23" s="100"/>
      <c r="Y23" s="100"/>
      <c r="Z23" s="100"/>
      <c r="AA23" s="100"/>
      <c r="AB23" s="100"/>
      <c r="AC23" s="100"/>
      <c r="AD23" s="100"/>
      <c r="AE23" s="101"/>
      <c r="AF23" s="100"/>
      <c r="AG23" s="100"/>
      <c r="AH23" s="100"/>
      <c r="AI23" s="100"/>
      <c r="AJ23" s="100"/>
      <c r="AK23" s="100"/>
      <c r="AL23" s="100"/>
      <c r="AM23" s="100"/>
      <c r="AN23" s="100"/>
      <c r="AO23" s="172"/>
      <c r="AP23" s="100"/>
      <c r="AQ23" s="100"/>
      <c r="AR23" s="100"/>
      <c r="AS23" s="100"/>
      <c r="AT23" s="100"/>
      <c r="AU23" s="100"/>
      <c r="AV23" s="100"/>
      <c r="AW23" s="100"/>
      <c r="AX23" s="100"/>
      <c r="AY23" s="100"/>
      <c r="AZ23" s="8"/>
    </row>
    <row r="24" spans="1:52" x14ac:dyDescent="0.35">
      <c r="D24" s="8"/>
      <c r="E24" s="8"/>
      <c r="I24" s="118"/>
      <c r="J24" s="118"/>
      <c r="K24" s="118"/>
      <c r="L24" s="163" t="s">
        <v>141</v>
      </c>
      <c r="M24" s="224">
        <f>SUM(O24:AT24)</f>
        <v>-3330000.521168388</v>
      </c>
      <c r="N24" s="102">
        <f>SUM(N17,N16)-SUM(N20,N21)</f>
        <v>0</v>
      </c>
      <c r="O24" s="103">
        <f>SUM(O17,O16)-SUM(O20,O21)</f>
        <v>-41524912.088897511</v>
      </c>
      <c r="P24" s="98">
        <f>SUM(P17,P16)-SUM(P20,P21)</f>
        <v>2448325.4780229032</v>
      </c>
      <c r="Q24" s="98">
        <f t="shared" ref="Q24:AO24" si="5">SUM(Q17,Q16)-SUM(Q20,Q21)</f>
        <v>157567.6763349548</v>
      </c>
      <c r="R24" s="98">
        <f t="shared" si="5"/>
        <v>3057574.9861076698</v>
      </c>
      <c r="S24" s="98">
        <f t="shared" si="5"/>
        <v>3196653.3698825091</v>
      </c>
      <c r="T24" s="98">
        <f t="shared" si="5"/>
        <v>3754805.4438240826</v>
      </c>
      <c r="U24" s="167">
        <f t="shared" si="5"/>
        <v>3500630.1592392474</v>
      </c>
      <c r="V24" s="98">
        <f t="shared" si="5"/>
        <v>2025614.7049958855</v>
      </c>
      <c r="W24" s="98">
        <f t="shared" si="5"/>
        <v>2199142.2682031244</v>
      </c>
      <c r="X24" s="98">
        <f t="shared" si="5"/>
        <v>4029371.0465601832</v>
      </c>
      <c r="Y24" s="98">
        <f t="shared" si="5"/>
        <v>5923310.7245479971</v>
      </c>
      <c r="Z24" s="98">
        <f t="shared" si="5"/>
        <v>7883179.2841467708</v>
      </c>
      <c r="AA24" s="98">
        <f t="shared" si="5"/>
        <v>9911271.9102645665</v>
      </c>
      <c r="AB24" s="98">
        <f t="shared" si="5"/>
        <v>12009963.268201277</v>
      </c>
      <c r="AC24" s="98">
        <f t="shared" si="5"/>
        <v>16858127.795937747</v>
      </c>
      <c r="AD24" s="98">
        <f t="shared" si="5"/>
        <v>21363436.656529061</v>
      </c>
      <c r="AE24" s="99">
        <f t="shared" si="5"/>
        <v>31924613.570064873</v>
      </c>
      <c r="AF24" s="98">
        <f t="shared" si="5"/>
        <v>8794255.5430217013</v>
      </c>
      <c r="AG24" s="98">
        <f t="shared" si="5"/>
        <v>-23576814.510522246</v>
      </c>
      <c r="AH24" s="98">
        <f t="shared" si="5"/>
        <v>-20078457.154126279</v>
      </c>
      <c r="AI24" s="98">
        <f t="shared" si="5"/>
        <v>-18314574.13050063</v>
      </c>
      <c r="AJ24" s="98">
        <f t="shared" si="5"/>
        <v>-15238823.036654551</v>
      </c>
      <c r="AK24" s="98">
        <f t="shared" si="5"/>
        <v>-10002614.636351738</v>
      </c>
      <c r="AL24" s="98">
        <f t="shared" si="5"/>
        <v>-7068639.3500000006</v>
      </c>
      <c r="AM24" s="98">
        <f t="shared" si="5"/>
        <v>-4877519.2300000004</v>
      </c>
      <c r="AN24" s="98">
        <f t="shared" si="5"/>
        <v>-1685490.27</v>
      </c>
      <c r="AO24" s="173">
        <f t="shared" si="5"/>
        <v>0</v>
      </c>
      <c r="AP24" s="98"/>
      <c r="AQ24" s="98"/>
      <c r="AR24" s="98"/>
      <c r="AS24" s="98"/>
      <c r="AT24" s="98"/>
      <c r="AU24" s="98"/>
      <c r="AV24" s="98"/>
      <c r="AW24" s="98"/>
      <c r="AX24" s="98"/>
      <c r="AY24" s="98"/>
      <c r="AZ24" s="8"/>
    </row>
    <row r="25" spans="1:52" x14ac:dyDescent="0.35">
      <c r="D25" s="8"/>
      <c r="L25" s="6" t="s">
        <v>85</v>
      </c>
      <c r="M25" s="98"/>
      <c r="N25" s="102"/>
      <c r="O25" s="103"/>
      <c r="P25" s="100">
        <f>E18-P13</f>
        <v>4033</v>
      </c>
      <c r="Q25" s="100">
        <f t="shared" ref="Q25:AO25" si="6">P25-Q13</f>
        <v>3773</v>
      </c>
      <c r="R25" s="100">
        <f>Q25-R13</f>
        <v>3513</v>
      </c>
      <c r="S25" s="100">
        <f t="shared" si="6"/>
        <v>3253</v>
      </c>
      <c r="T25" s="100">
        <f t="shared" si="6"/>
        <v>2993</v>
      </c>
      <c r="U25" s="166">
        <f t="shared" si="6"/>
        <v>2733</v>
      </c>
      <c r="V25" s="100">
        <f t="shared" si="6"/>
        <v>2473</v>
      </c>
      <c r="W25" s="100">
        <f t="shared" si="6"/>
        <v>2213</v>
      </c>
      <c r="X25" s="100">
        <f t="shared" si="6"/>
        <v>1953</v>
      </c>
      <c r="Y25" s="100">
        <f t="shared" si="6"/>
        <v>1693</v>
      </c>
      <c r="Z25" s="100">
        <f t="shared" si="6"/>
        <v>1433</v>
      </c>
      <c r="AA25" s="100">
        <f t="shared" si="6"/>
        <v>1173</v>
      </c>
      <c r="AB25" s="100">
        <f t="shared" si="6"/>
        <v>913</v>
      </c>
      <c r="AC25" s="100">
        <f t="shared" si="6"/>
        <v>653</v>
      </c>
      <c r="AD25" s="100">
        <f t="shared" si="6"/>
        <v>393</v>
      </c>
      <c r="AE25" s="101">
        <f t="shared" si="6"/>
        <v>133</v>
      </c>
      <c r="AF25" s="100">
        <f t="shared" si="6"/>
        <v>0</v>
      </c>
      <c r="AG25" s="100">
        <f t="shared" si="6"/>
        <v>0</v>
      </c>
      <c r="AH25" s="100">
        <f t="shared" si="6"/>
        <v>0</v>
      </c>
      <c r="AI25" s="100">
        <f t="shared" si="6"/>
        <v>0</v>
      </c>
      <c r="AJ25" s="100">
        <f t="shared" si="6"/>
        <v>0</v>
      </c>
      <c r="AK25" s="100">
        <f t="shared" si="6"/>
        <v>0</v>
      </c>
      <c r="AL25" s="100">
        <f t="shared" si="6"/>
        <v>0</v>
      </c>
      <c r="AM25" s="100">
        <f t="shared" si="6"/>
        <v>0</v>
      </c>
      <c r="AN25" s="100">
        <f t="shared" si="6"/>
        <v>0</v>
      </c>
      <c r="AO25" s="172">
        <f t="shared" si="6"/>
        <v>0</v>
      </c>
      <c r="AP25" s="100"/>
      <c r="AQ25" s="100"/>
      <c r="AR25" s="100"/>
      <c r="AS25" s="100"/>
      <c r="AT25" s="100"/>
      <c r="AU25" s="100"/>
      <c r="AV25" s="100"/>
      <c r="AW25" s="100"/>
      <c r="AX25" s="100"/>
      <c r="AY25" s="100"/>
      <c r="AZ25" s="8"/>
    </row>
    <row r="26" spans="1:52" x14ac:dyDescent="0.35">
      <c r="C26" s="102"/>
      <c r="E26" s="91"/>
      <c r="L26" s="92"/>
      <c r="M26" s="105"/>
      <c r="N26" s="105"/>
      <c r="O26" s="107"/>
      <c r="P26" s="105"/>
      <c r="Q26" s="105"/>
      <c r="R26" s="105"/>
      <c r="S26" s="105"/>
      <c r="T26" s="105"/>
      <c r="U26" s="168"/>
      <c r="V26" s="105"/>
      <c r="W26" s="105"/>
      <c r="X26" s="105"/>
      <c r="Y26" s="105"/>
      <c r="Z26" s="105"/>
      <c r="AA26" s="105"/>
      <c r="AB26" s="105"/>
      <c r="AC26" s="105"/>
      <c r="AD26" s="105"/>
      <c r="AE26" s="106"/>
      <c r="AF26" s="105"/>
      <c r="AG26" s="105"/>
      <c r="AH26" s="105"/>
      <c r="AI26" s="105"/>
      <c r="AJ26" s="105"/>
      <c r="AK26" s="105"/>
      <c r="AL26" s="105"/>
      <c r="AM26" s="105"/>
      <c r="AN26" s="105"/>
      <c r="AO26" s="174"/>
      <c r="AP26" s="102"/>
      <c r="AQ26" s="102"/>
      <c r="AR26" s="102"/>
      <c r="AS26" s="102"/>
      <c r="AT26" s="102"/>
      <c r="AU26" s="102"/>
      <c r="AV26" s="102"/>
      <c r="AW26" s="102"/>
      <c r="AX26" s="102"/>
      <c r="AY26" s="102"/>
      <c r="AZ26" s="8"/>
    </row>
    <row r="27" spans="1:52" x14ac:dyDescent="0.35">
      <c r="C27" s="102"/>
      <c r="E27" s="91"/>
      <c r="L27" s="8"/>
      <c r="M27" s="102"/>
      <c r="N27" s="102"/>
      <c r="O27" s="103"/>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71"/>
      <c r="AP27" s="102"/>
      <c r="AQ27" s="102"/>
      <c r="AR27" s="102"/>
      <c r="AS27" s="102"/>
      <c r="AT27" s="102"/>
      <c r="AU27" s="102"/>
      <c r="AV27" s="102"/>
      <c r="AW27" s="102"/>
      <c r="AX27" s="102"/>
      <c r="AY27" s="102"/>
      <c r="AZ27" s="8"/>
    </row>
    <row r="28" spans="1:52" ht="26.25" x14ac:dyDescent="0.4">
      <c r="C28" s="102"/>
      <c r="L28" s="3" t="s">
        <v>19</v>
      </c>
      <c r="M28" s="108"/>
      <c r="N28" s="109"/>
      <c r="O28" s="10" t="s">
        <v>92</v>
      </c>
      <c r="P28" s="5">
        <f>+P12</f>
        <v>2022</v>
      </c>
      <c r="Q28" s="5">
        <f t="shared" ref="Q28:AO28" si="7">+Q12</f>
        <v>2023</v>
      </c>
      <c r="R28" s="5">
        <f t="shared" si="7"/>
        <v>2024</v>
      </c>
      <c r="S28" s="5">
        <f t="shared" si="7"/>
        <v>2025</v>
      </c>
      <c r="T28" s="5">
        <f t="shared" si="7"/>
        <v>2026</v>
      </c>
      <c r="U28" s="5">
        <f t="shared" si="7"/>
        <v>2027</v>
      </c>
      <c r="V28" s="5">
        <f t="shared" si="7"/>
        <v>2028</v>
      </c>
      <c r="W28" s="5">
        <f t="shared" si="7"/>
        <v>2029</v>
      </c>
      <c r="X28" s="5">
        <f t="shared" si="7"/>
        <v>2030</v>
      </c>
      <c r="Y28" s="5">
        <f t="shared" si="7"/>
        <v>2031</v>
      </c>
      <c r="Z28" s="5">
        <f t="shared" si="7"/>
        <v>2032</v>
      </c>
      <c r="AA28" s="5">
        <f t="shared" si="7"/>
        <v>2033</v>
      </c>
      <c r="AB28" s="5">
        <f t="shared" si="7"/>
        <v>2034</v>
      </c>
      <c r="AC28" s="5">
        <f t="shared" si="7"/>
        <v>2035</v>
      </c>
      <c r="AD28" s="5">
        <f t="shared" si="7"/>
        <v>2036</v>
      </c>
      <c r="AE28" s="5">
        <f t="shared" si="7"/>
        <v>2037</v>
      </c>
      <c r="AF28" s="5">
        <f t="shared" si="7"/>
        <v>2038</v>
      </c>
      <c r="AG28" s="5">
        <f t="shared" si="7"/>
        <v>2039</v>
      </c>
      <c r="AH28" s="5">
        <f t="shared" si="7"/>
        <v>2040</v>
      </c>
      <c r="AI28" s="5">
        <f t="shared" si="7"/>
        <v>2041</v>
      </c>
      <c r="AJ28" s="5">
        <f t="shared" si="7"/>
        <v>2042</v>
      </c>
      <c r="AK28" s="5">
        <f t="shared" si="7"/>
        <v>2043</v>
      </c>
      <c r="AL28" s="5">
        <f t="shared" si="7"/>
        <v>2044</v>
      </c>
      <c r="AM28" s="5">
        <f t="shared" si="7"/>
        <v>2045</v>
      </c>
      <c r="AN28" s="5">
        <f t="shared" si="7"/>
        <v>2046</v>
      </c>
      <c r="AO28" s="175">
        <f t="shared" si="7"/>
        <v>2047</v>
      </c>
      <c r="AP28" s="165"/>
      <c r="AQ28" s="165"/>
      <c r="AR28" s="165"/>
      <c r="AS28" s="165"/>
      <c r="AT28" s="165"/>
      <c r="AU28" s="165"/>
      <c r="AV28" s="165"/>
      <c r="AW28" s="165"/>
      <c r="AX28" s="165"/>
      <c r="AY28" s="165"/>
      <c r="AZ28" s="8"/>
    </row>
    <row r="29" spans="1:52" ht="13.15" x14ac:dyDescent="0.4">
      <c r="L29" s="3" t="s">
        <v>17</v>
      </c>
      <c r="M29" s="108"/>
      <c r="N29" s="109"/>
      <c r="O29" s="103">
        <f t="shared" ref="O29:AO30" si="8">(O16-O20)/1000</f>
        <v>-25767.775973587999</v>
      </c>
      <c r="P29" s="108">
        <f>(P16-P20)/1000</f>
        <v>5894.6928683043607</v>
      </c>
      <c r="Q29" s="108">
        <f t="shared" si="8"/>
        <v>3195.3431964781284</v>
      </c>
      <c r="R29" s="108">
        <f t="shared" si="8"/>
        <v>2679.2683218720294</v>
      </c>
      <c r="S29" s="108">
        <f t="shared" si="8"/>
        <v>2555.819713672448</v>
      </c>
      <c r="T29" s="108">
        <f t="shared" si="8"/>
        <v>2436.6300602432079</v>
      </c>
      <c r="U29" s="108">
        <f t="shared" si="8"/>
        <v>1769.8113933625518</v>
      </c>
      <c r="V29" s="108">
        <f t="shared" si="8"/>
        <v>148.70701902726665</v>
      </c>
      <c r="W29" s="108">
        <f t="shared" si="8"/>
        <v>-155.50861266025157</v>
      </c>
      <c r="X29" s="108">
        <f t="shared" si="8"/>
        <v>863.23465610480309</v>
      </c>
      <c r="Y29" s="108">
        <f t="shared" si="8"/>
        <v>1917.4368235327563</v>
      </c>
      <c r="Z29" s="108">
        <f t="shared" si="8"/>
        <v>3008.3321136336813</v>
      </c>
      <c r="AA29" s="108">
        <f t="shared" si="8"/>
        <v>4137.1976355173474</v>
      </c>
      <c r="AB29" s="108">
        <f t="shared" si="8"/>
        <v>5305.3555512126832</v>
      </c>
      <c r="AC29" s="108">
        <f t="shared" si="8"/>
        <v>7891.3835962938074</v>
      </c>
      <c r="AD29" s="108">
        <f t="shared" si="8"/>
        <v>10087.927772453208</v>
      </c>
      <c r="AE29" s="108">
        <f t="shared" si="8"/>
        <v>17177.605029554757</v>
      </c>
      <c r="AF29" s="108">
        <f t="shared" si="8"/>
        <v>5160.8642174497845</v>
      </c>
      <c r="AG29" s="108">
        <f t="shared" si="8"/>
        <v>-12481.89181096113</v>
      </c>
      <c r="AH29" s="108">
        <f t="shared" si="8"/>
        <v>-10714.527776308561</v>
      </c>
      <c r="AI29" s="108">
        <f t="shared" si="8"/>
        <v>-9578.6111011477224</v>
      </c>
      <c r="AJ29" s="108">
        <f t="shared" si="8"/>
        <v>-7905.4863059173713</v>
      </c>
      <c r="AK29" s="108">
        <f t="shared" si="8"/>
        <v>-4811.4719657845963</v>
      </c>
      <c r="AL29" s="108">
        <f t="shared" si="8"/>
        <v>-3243.11735</v>
      </c>
      <c r="AM29" s="108">
        <f t="shared" si="8"/>
        <v>-1867.4666299999999</v>
      </c>
      <c r="AN29" s="108">
        <f t="shared" si="8"/>
        <v>-674.90167999999994</v>
      </c>
      <c r="AO29" s="171">
        <f t="shared" si="8"/>
        <v>0</v>
      </c>
      <c r="AP29" s="102"/>
      <c r="AQ29" s="102"/>
      <c r="AR29" s="102"/>
      <c r="AS29" s="102"/>
      <c r="AT29" s="102"/>
      <c r="AU29" s="102"/>
      <c r="AV29" s="102"/>
      <c r="AW29" s="102"/>
      <c r="AX29" s="102"/>
      <c r="AY29" s="102"/>
      <c r="AZ29" s="8"/>
    </row>
    <row r="30" spans="1:52" x14ac:dyDescent="0.35">
      <c r="L30" s="3" t="s">
        <v>18</v>
      </c>
      <c r="M30" s="108"/>
      <c r="N30" s="102"/>
      <c r="O30" s="107">
        <f t="shared" si="8"/>
        <v>-15757.136115309513</v>
      </c>
      <c r="P30" s="105">
        <f>(P17-P21)/1000</f>
        <v>-3446.3673902814648</v>
      </c>
      <c r="Q30" s="105">
        <f t="shared" si="8"/>
        <v>-3037.7755201431737</v>
      </c>
      <c r="R30" s="105">
        <f t="shared" si="8"/>
        <v>378.30666423564406</v>
      </c>
      <c r="S30" s="105">
        <f t="shared" si="8"/>
        <v>640.83365621006112</v>
      </c>
      <c r="T30" s="105">
        <f t="shared" si="8"/>
        <v>1318.1753835808784</v>
      </c>
      <c r="U30" s="105">
        <f t="shared" si="8"/>
        <v>1730.8187658766917</v>
      </c>
      <c r="V30" s="105">
        <f t="shared" si="8"/>
        <v>1876.9076859686188</v>
      </c>
      <c r="W30" s="105">
        <f t="shared" si="8"/>
        <v>2354.6508808633685</v>
      </c>
      <c r="X30" s="105">
        <f t="shared" si="8"/>
        <v>3166.1363904553764</v>
      </c>
      <c r="Y30" s="105">
        <f t="shared" si="8"/>
        <v>4005.8739010152331</v>
      </c>
      <c r="Z30" s="105">
        <f t="shared" si="8"/>
        <v>4874.8471705130969</v>
      </c>
      <c r="AA30" s="105">
        <f t="shared" si="8"/>
        <v>5774.0742747472223</v>
      </c>
      <c r="AB30" s="105">
        <f t="shared" si="8"/>
        <v>6704.6077169885966</v>
      </c>
      <c r="AC30" s="105">
        <f t="shared" si="8"/>
        <v>8966.7441996439393</v>
      </c>
      <c r="AD30" s="105">
        <f t="shared" si="8"/>
        <v>11275.508884075854</v>
      </c>
      <c r="AE30" s="105">
        <f t="shared" si="8"/>
        <v>14747.008540510125</v>
      </c>
      <c r="AF30" s="105">
        <f t="shared" si="8"/>
        <v>3633.3913255719153</v>
      </c>
      <c r="AG30" s="105">
        <f t="shared" si="8"/>
        <v>-11094.922699561117</v>
      </c>
      <c r="AH30" s="105">
        <f t="shared" si="8"/>
        <v>-9363.929377817718</v>
      </c>
      <c r="AI30" s="105">
        <f t="shared" si="8"/>
        <v>-8735.9630293529081</v>
      </c>
      <c r="AJ30" s="105">
        <f t="shared" si="8"/>
        <v>-7333.3367307371782</v>
      </c>
      <c r="AK30" s="105">
        <f t="shared" si="8"/>
        <v>-5191.1426705671429</v>
      </c>
      <c r="AL30" s="105">
        <f t="shared" si="8"/>
        <v>-3825.5220000000004</v>
      </c>
      <c r="AM30" s="105">
        <f t="shared" si="8"/>
        <v>-3010.0526</v>
      </c>
      <c r="AN30" s="105">
        <f t="shared" si="8"/>
        <v>-1010.5885900000001</v>
      </c>
      <c r="AO30" s="174">
        <f t="shared" si="8"/>
        <v>0</v>
      </c>
      <c r="AP30" s="102"/>
      <c r="AQ30" s="102"/>
      <c r="AR30" s="102"/>
      <c r="AS30" s="102"/>
      <c r="AT30" s="102"/>
      <c r="AU30" s="102"/>
      <c r="AV30" s="102"/>
      <c r="AW30" s="102"/>
      <c r="AX30" s="102"/>
      <c r="AY30" s="102"/>
      <c r="AZ30" s="8"/>
    </row>
    <row r="31" spans="1:52" x14ac:dyDescent="0.35">
      <c r="M31" s="108"/>
      <c r="N31" s="102"/>
      <c r="O31" s="103">
        <f>SUM(O29:O30)</f>
        <v>-41524.912088897516</v>
      </c>
      <c r="P31" s="108">
        <f>SUM(P29:P30)</f>
        <v>2448.3254780228958</v>
      </c>
      <c r="Q31" s="108">
        <f t="shared" ref="Q31:AO31" si="9">SUM(Q29:Q30)</f>
        <v>157.56767633495474</v>
      </c>
      <c r="R31" s="108">
        <f t="shared" si="9"/>
        <v>3057.5749861076733</v>
      </c>
      <c r="S31" s="108">
        <f t="shared" si="9"/>
        <v>3196.6533698825092</v>
      </c>
      <c r="T31" s="108">
        <f t="shared" si="9"/>
        <v>3754.8054438240861</v>
      </c>
      <c r="U31" s="108">
        <f t="shared" si="9"/>
        <v>3500.6301592392438</v>
      </c>
      <c r="V31" s="108">
        <f t="shared" si="9"/>
        <v>2025.6147049958854</v>
      </c>
      <c r="W31" s="108">
        <f t="shared" si="9"/>
        <v>2199.1422682031171</v>
      </c>
      <c r="X31" s="108">
        <f t="shared" si="9"/>
        <v>4029.3710465601794</v>
      </c>
      <c r="Y31" s="108">
        <f t="shared" si="9"/>
        <v>5923.3107245479896</v>
      </c>
      <c r="Z31" s="108">
        <f t="shared" si="9"/>
        <v>7883.1792841467777</v>
      </c>
      <c r="AA31" s="108">
        <f t="shared" si="9"/>
        <v>9911.2719102645697</v>
      </c>
      <c r="AB31" s="108">
        <f t="shared" si="9"/>
        <v>12009.96326820128</v>
      </c>
      <c r="AC31" s="108">
        <f t="shared" si="9"/>
        <v>16858.127795937748</v>
      </c>
      <c r="AD31" s="108">
        <f t="shared" si="9"/>
        <v>21363.436656529062</v>
      </c>
      <c r="AE31" s="108">
        <f t="shared" si="9"/>
        <v>31924.613570064881</v>
      </c>
      <c r="AF31" s="108">
        <f t="shared" si="9"/>
        <v>8794.2555430216999</v>
      </c>
      <c r="AG31" s="108">
        <f t="shared" si="9"/>
        <v>-23576.814510522247</v>
      </c>
      <c r="AH31" s="108">
        <f t="shared" si="9"/>
        <v>-20078.457154126278</v>
      </c>
      <c r="AI31" s="108">
        <f t="shared" si="9"/>
        <v>-18314.57413050063</v>
      </c>
      <c r="AJ31" s="108">
        <f t="shared" si="9"/>
        <v>-15238.82303665455</v>
      </c>
      <c r="AK31" s="108">
        <f t="shared" si="9"/>
        <v>-10002.61463635174</v>
      </c>
      <c r="AL31" s="108">
        <f t="shared" si="9"/>
        <v>-7068.6393500000004</v>
      </c>
      <c r="AM31" s="108">
        <f t="shared" si="9"/>
        <v>-4877.5192299999999</v>
      </c>
      <c r="AN31" s="108">
        <f t="shared" si="9"/>
        <v>-1685.49027</v>
      </c>
      <c r="AO31" s="171">
        <f t="shared" si="9"/>
        <v>0</v>
      </c>
      <c r="AP31" s="102"/>
      <c r="AQ31" s="102"/>
      <c r="AR31" s="102"/>
      <c r="AS31" s="102"/>
      <c r="AT31" s="102"/>
      <c r="AU31" s="102"/>
      <c r="AV31" s="102"/>
      <c r="AW31" s="102"/>
      <c r="AX31" s="102"/>
      <c r="AY31" s="102"/>
      <c r="AZ31" s="8"/>
    </row>
    <row r="32" spans="1:52" x14ac:dyDescent="0.35">
      <c r="L32" s="3" t="s">
        <v>20</v>
      </c>
      <c r="M32" s="108"/>
      <c r="N32" s="102"/>
      <c r="O32" s="103"/>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71"/>
      <c r="AP32" s="102"/>
      <c r="AQ32" s="102"/>
      <c r="AR32" s="102"/>
      <c r="AS32" s="102"/>
      <c r="AT32" s="102"/>
      <c r="AU32" s="102"/>
      <c r="AV32" s="102"/>
      <c r="AW32" s="102"/>
      <c r="AX32" s="102"/>
      <c r="AY32" s="102"/>
      <c r="AZ32" s="8"/>
    </row>
    <row r="33" spans="1:53" x14ac:dyDescent="0.35">
      <c r="L33" s="3" t="str">
        <f>+L29</f>
        <v>Water Linear</v>
      </c>
      <c r="M33" s="108"/>
      <c r="N33" s="102"/>
      <c r="O33" s="103">
        <f>SUM(M33,O29)</f>
        <v>-25767.775973587999</v>
      </c>
      <c r="P33" s="108">
        <f>SUM($O$29,$P29:P29)</f>
        <v>-19873.083105283637</v>
      </c>
      <c r="Q33" s="108">
        <f>SUM($O$29,$P29:Q29)</f>
        <v>-16677.73990880551</v>
      </c>
      <c r="R33" s="108">
        <f>SUM($O$29,$P29:R29)</f>
        <v>-13998.47158693348</v>
      </c>
      <c r="S33" s="108">
        <f>SUM($O$29,$P29:S29)</f>
        <v>-11442.651873261031</v>
      </c>
      <c r="T33" s="108">
        <f>SUM($O$29,$P29:T29)</f>
        <v>-9006.0218130178237</v>
      </c>
      <c r="U33" s="108">
        <f>SUM($O$29,$P29:U29)</f>
        <v>-7236.2104196552718</v>
      </c>
      <c r="V33" s="108">
        <f>SUM($O$29,$P29:V29)</f>
        <v>-7087.5034006280048</v>
      </c>
      <c r="W33" s="108">
        <f>SUM($O$29,$P29:W29)</f>
        <v>-7243.0120132882566</v>
      </c>
      <c r="X33" s="108">
        <f>SUM($O$29,$P29:X29)</f>
        <v>-6379.7773571834532</v>
      </c>
      <c r="Y33" s="108">
        <f>SUM($O$29,$P29:Y29)</f>
        <v>-4462.3405336506967</v>
      </c>
      <c r="Z33" s="108">
        <f>SUM($O$29,$P29:Z29)</f>
        <v>-1454.0084200170154</v>
      </c>
      <c r="AA33" s="108">
        <f>SUM($O$29,$P29:AA29)</f>
        <v>2683.189215500332</v>
      </c>
      <c r="AB33" s="108">
        <f>SUM($O$29,$P29:AB29)</f>
        <v>7988.5447667130156</v>
      </c>
      <c r="AC33" s="108">
        <f>SUM($O$29,$P29:AC29)</f>
        <v>15879.928363006824</v>
      </c>
      <c r="AD33" s="108">
        <f>SUM($O$29,$P29:AD29)</f>
        <v>25967.856135460032</v>
      </c>
      <c r="AE33" s="108">
        <f>SUM($O$29,$P29:AE29)</f>
        <v>43145.461165014785</v>
      </c>
      <c r="AF33" s="108">
        <f>SUM($O$29,$P29:AF29)</f>
        <v>48306.325382464573</v>
      </c>
      <c r="AG33" s="108">
        <f>SUM($O$29,$P29:AG29)</f>
        <v>35824.433571503439</v>
      </c>
      <c r="AH33" s="108">
        <f>SUM($O$29,$P29:AH29)</f>
        <v>25109.905795194878</v>
      </c>
      <c r="AI33" s="108">
        <f>SUM($O$29,$P29:AI29)</f>
        <v>15531.294694047156</v>
      </c>
      <c r="AJ33" s="108">
        <f>SUM($O$29,$P29:AJ29)</f>
        <v>7625.8083881297844</v>
      </c>
      <c r="AK33" s="108">
        <f>SUM($O$29,$P29:AK29)</f>
        <v>2814.3364223451881</v>
      </c>
      <c r="AL33" s="108">
        <f>SUM($O$29,$P29:AL29)</f>
        <v>-428.78092765481188</v>
      </c>
      <c r="AM33" s="108">
        <f>SUM($O$29,$P29:AM29)</f>
        <v>-2296.2475576548118</v>
      </c>
      <c r="AN33" s="108">
        <f>SUM($O$29,$P29:AN29)</f>
        <v>-2971.1492376548117</v>
      </c>
      <c r="AO33" s="171">
        <f>SUM($O$29,$P29:AO29)</f>
        <v>-2971.1492376548117</v>
      </c>
      <c r="AP33" s="102"/>
      <c r="AQ33" s="102"/>
      <c r="AR33" s="102"/>
      <c r="AS33" s="102"/>
      <c r="AT33" s="102"/>
      <c r="AU33" s="102"/>
      <c r="AV33" s="102"/>
      <c r="AW33" s="102"/>
      <c r="AX33" s="102"/>
      <c r="AY33" s="102"/>
      <c r="AZ33" s="8"/>
    </row>
    <row r="34" spans="1:53" x14ac:dyDescent="0.35">
      <c r="L34" s="3" t="str">
        <f>+L30</f>
        <v>Wastewater Linear</v>
      </c>
      <c r="M34" s="108"/>
      <c r="N34" s="102"/>
      <c r="O34" s="107">
        <f>SUM(M30,O30)</f>
        <v>-15757.136115309513</v>
      </c>
      <c r="P34" s="105">
        <f>SUM($O$30,$P30:P30)</f>
        <v>-19203.503505590979</v>
      </c>
      <c r="Q34" s="105">
        <f>SUM($O$30,$P30:Q30)</f>
        <v>-22241.279025734155</v>
      </c>
      <c r="R34" s="105">
        <f>SUM($O$30,$P30:R30)</f>
        <v>-21862.972361498512</v>
      </c>
      <c r="S34" s="105">
        <f>SUM($O$30,$P30:S30)</f>
        <v>-21222.138705288453</v>
      </c>
      <c r="T34" s="105">
        <f>SUM($O$30,$P30:T30)</f>
        <v>-19903.963321707575</v>
      </c>
      <c r="U34" s="105">
        <f>SUM($O$30,$P30:U30)</f>
        <v>-18173.144555830884</v>
      </c>
      <c r="V34" s="105">
        <f>SUM($O$30,$P30:V30)</f>
        <v>-16296.236869862265</v>
      </c>
      <c r="W34" s="105">
        <f>SUM($O$30,$P30:W30)</f>
        <v>-13941.585988998897</v>
      </c>
      <c r="X34" s="105">
        <f>SUM($O$30,$P30:X30)</f>
        <v>-10775.449598543521</v>
      </c>
      <c r="Y34" s="105">
        <f>SUM($O$30,$P30:Y30)</f>
        <v>-6769.5756975282875</v>
      </c>
      <c r="Z34" s="105">
        <f>SUM($O$30,$P30:Z30)</f>
        <v>-1894.7285270151906</v>
      </c>
      <c r="AA34" s="105">
        <f>SUM($O$30,$P30:AA30)</f>
        <v>3879.3457477320317</v>
      </c>
      <c r="AB34" s="105">
        <f>SUM($O$30,$P30:AB30)</f>
        <v>10583.953464720627</v>
      </c>
      <c r="AC34" s="105">
        <f>SUM($O$30,$P30:AC30)</f>
        <v>19550.697664364568</v>
      </c>
      <c r="AD34" s="105">
        <f>SUM($O$30,$P30:AD30)</f>
        <v>30826.206548440423</v>
      </c>
      <c r="AE34" s="105">
        <f>SUM($O$30,$P30:AE30)</f>
        <v>45573.21508895055</v>
      </c>
      <c r="AF34" s="105">
        <f>SUM($O$30,$P30:AF30)</f>
        <v>49206.606414522466</v>
      </c>
      <c r="AG34" s="105">
        <f>SUM($O$30,$P30:AG30)</f>
        <v>38111.683714961349</v>
      </c>
      <c r="AH34" s="105">
        <f>SUM($O$30,$P30:AH30)</f>
        <v>28747.754337143633</v>
      </c>
      <c r="AI34" s="105">
        <f>SUM($O$30,$P30:AI30)</f>
        <v>20011.791307790725</v>
      </c>
      <c r="AJ34" s="105">
        <f>SUM($O$30,$P30:AJ30)</f>
        <v>12678.454577053548</v>
      </c>
      <c r="AK34" s="105">
        <f>SUM($O$30,$P30:AK30)</f>
        <v>7487.311906486405</v>
      </c>
      <c r="AL34" s="105">
        <f>SUM($O$30,$P30:AL30)</f>
        <v>3661.7899064864046</v>
      </c>
      <c r="AM34" s="105">
        <f>SUM($O$30,$P30:AM30)</f>
        <v>651.73730648640458</v>
      </c>
      <c r="AN34" s="105">
        <f>SUM($O$30,$P30:AN30)</f>
        <v>-358.85128351359549</v>
      </c>
      <c r="AO34" s="174">
        <f>SUM($O$30,$P30:AO30)</f>
        <v>-358.85128351359549</v>
      </c>
      <c r="AP34" s="102"/>
      <c r="AQ34" s="102"/>
      <c r="AR34" s="102"/>
      <c r="AS34" s="102"/>
      <c r="AT34" s="102"/>
      <c r="AU34" s="102"/>
      <c r="AV34" s="102"/>
      <c r="AW34" s="102"/>
      <c r="AX34" s="102"/>
      <c r="AY34" s="102"/>
      <c r="AZ34" s="8"/>
    </row>
    <row r="35" spans="1:53" x14ac:dyDescent="0.35">
      <c r="A35" s="81"/>
      <c r="B35" s="81"/>
      <c r="C35" s="81"/>
      <c r="E35" s="81"/>
      <c r="F35" s="81"/>
      <c r="G35" s="81"/>
      <c r="H35" s="81"/>
      <c r="I35" s="81"/>
      <c r="J35" s="81"/>
      <c r="K35" s="81"/>
      <c r="L35" s="81" t="s">
        <v>25</v>
      </c>
      <c r="M35" s="110"/>
      <c r="N35" s="113"/>
      <c r="O35" s="107">
        <f t="shared" ref="O35:AO35" si="10">SUM(O33:O34)</f>
        <v>-41524.912088897516</v>
      </c>
      <c r="P35" s="110">
        <f t="shared" si="10"/>
        <v>-39076.586610874612</v>
      </c>
      <c r="Q35" s="110">
        <f t="shared" si="10"/>
        <v>-38919.018934539665</v>
      </c>
      <c r="R35" s="110">
        <f t="shared" si="10"/>
        <v>-35861.443948431988</v>
      </c>
      <c r="S35" s="110">
        <f t="shared" si="10"/>
        <v>-32664.790578549484</v>
      </c>
      <c r="T35" s="110">
        <f t="shared" si="10"/>
        <v>-28909.985134725401</v>
      </c>
      <c r="U35" s="110">
        <f t="shared" si="10"/>
        <v>-25409.354975486156</v>
      </c>
      <c r="V35" s="110">
        <f t="shared" si="10"/>
        <v>-23383.740270490271</v>
      </c>
      <c r="W35" s="110">
        <f t="shared" si="10"/>
        <v>-21184.598002287152</v>
      </c>
      <c r="X35" s="110">
        <f t="shared" si="10"/>
        <v>-17155.226955726976</v>
      </c>
      <c r="Y35" s="110">
        <f t="shared" si="10"/>
        <v>-11231.916231178984</v>
      </c>
      <c r="Z35" s="110">
        <f t="shared" si="10"/>
        <v>-3348.736947032206</v>
      </c>
      <c r="AA35" s="110">
        <f t="shared" si="10"/>
        <v>6562.5349632323632</v>
      </c>
      <c r="AB35" s="110">
        <f t="shared" si="10"/>
        <v>18572.498231433645</v>
      </c>
      <c r="AC35" s="110">
        <f t="shared" si="10"/>
        <v>35430.626027371392</v>
      </c>
      <c r="AD35" s="110">
        <f t="shared" si="10"/>
        <v>56794.062683900454</v>
      </c>
      <c r="AE35" s="110">
        <f t="shared" si="10"/>
        <v>88718.676253965328</v>
      </c>
      <c r="AF35" s="110">
        <f t="shared" si="10"/>
        <v>97512.931796987046</v>
      </c>
      <c r="AG35" s="110">
        <f t="shared" si="10"/>
        <v>73936.117286464782</v>
      </c>
      <c r="AH35" s="110">
        <f t="shared" si="10"/>
        <v>53857.660132338511</v>
      </c>
      <c r="AI35" s="110">
        <f t="shared" si="10"/>
        <v>35543.086001837881</v>
      </c>
      <c r="AJ35" s="110">
        <f t="shared" si="10"/>
        <v>20304.262965183334</v>
      </c>
      <c r="AK35" s="110">
        <f t="shared" si="10"/>
        <v>10301.648328831594</v>
      </c>
      <c r="AL35" s="110">
        <f t="shared" si="10"/>
        <v>3233.0089788315927</v>
      </c>
      <c r="AM35" s="110">
        <f t="shared" si="10"/>
        <v>-1644.5102511684072</v>
      </c>
      <c r="AN35" s="110">
        <f t="shared" si="10"/>
        <v>-3330.0005211684074</v>
      </c>
      <c r="AO35" s="171">
        <f t="shared" si="10"/>
        <v>-3330.0005211684074</v>
      </c>
      <c r="AP35" s="113"/>
      <c r="AQ35" s="113"/>
      <c r="AR35" s="113"/>
      <c r="AS35" s="113"/>
      <c r="AT35" s="113"/>
      <c r="AU35" s="113"/>
      <c r="AV35" s="113"/>
      <c r="AW35" s="113"/>
      <c r="AX35" s="113"/>
      <c r="AY35" s="113"/>
      <c r="AZ35" s="118"/>
      <c r="BA35" s="81"/>
    </row>
    <row r="36" spans="1:53" s="81" customFormat="1" x14ac:dyDescent="0.35">
      <c r="A36" s="3"/>
      <c r="B36" s="3"/>
      <c r="C36" s="3"/>
      <c r="E36" s="3"/>
      <c r="F36" s="3"/>
      <c r="G36" s="3"/>
      <c r="H36" s="3"/>
      <c r="I36" s="3"/>
      <c r="J36" s="3"/>
      <c r="K36" s="3"/>
      <c r="L36" s="3"/>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2"/>
      <c r="AQ36" s="102"/>
      <c r="AR36" s="102"/>
      <c r="AS36" s="102"/>
      <c r="AT36" s="102"/>
      <c r="AU36" s="8"/>
      <c r="AV36" s="8"/>
      <c r="AW36" s="8"/>
      <c r="AX36" s="8"/>
      <c r="AY36" s="8"/>
      <c r="AZ36" s="8"/>
      <c r="BA36" s="3"/>
    </row>
    <row r="37" spans="1:53" x14ac:dyDescent="0.35">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2"/>
      <c r="AQ37" s="102"/>
      <c r="AR37" s="102"/>
      <c r="AS37" s="102"/>
      <c r="AT37" s="102"/>
      <c r="AU37" s="8"/>
      <c r="AV37" s="8"/>
      <c r="AW37" s="8"/>
      <c r="AX37" s="8"/>
      <c r="AY37" s="8"/>
      <c r="AZ37" s="8"/>
    </row>
    <row r="38" spans="1:53" x14ac:dyDescent="0.35">
      <c r="M38" s="95"/>
    </row>
    <row r="39" spans="1:53" x14ac:dyDescent="0.35">
      <c r="M39" s="96"/>
    </row>
    <row r="40" spans="1:53" x14ac:dyDescent="0.35">
      <c r="AF40" s="95"/>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E50B6-106E-46D6-A649-ADABCBF72AA7}">
  <dimension ref="A1:BA40"/>
  <sheetViews>
    <sheetView showGridLines="0" zoomScale="70" zoomScaleNormal="70" workbookViewId="0"/>
  </sheetViews>
  <sheetFormatPr defaultColWidth="9.19921875" defaultRowHeight="12.75" outlineLevelCol="1" x14ac:dyDescent="0.35"/>
  <cols>
    <col min="1" max="1" width="20.796875" style="3" customWidth="1"/>
    <col min="2" max="2" width="9.19921875" style="3"/>
    <col min="3" max="3" width="14.796875" style="3" customWidth="1"/>
    <col min="4" max="4" width="5.796875" style="3" customWidth="1"/>
    <col min="5" max="5" width="17.265625" style="3" bestFit="1" customWidth="1"/>
    <col min="6" max="6" width="9.19921875" style="3"/>
    <col min="7" max="8" width="1.53125" style="3" customWidth="1"/>
    <col min="9" max="9" width="9.19921875" style="3"/>
    <col min="10" max="10" width="15.796875" style="3" customWidth="1"/>
    <col min="11" max="11" width="16" style="3" bestFit="1" customWidth="1"/>
    <col min="12" max="12" width="47.796875" style="3" bestFit="1" customWidth="1"/>
    <col min="13" max="14" width="15.73046875" style="3" customWidth="1"/>
    <col min="15" max="23" width="14.73046875" style="3" customWidth="1"/>
    <col min="24" max="30" width="14.73046875" style="3" customWidth="1" outlineLevel="1"/>
    <col min="31" max="33" width="14.73046875" style="3" customWidth="1"/>
    <col min="34" max="45" width="14.73046875" style="3" customWidth="1" outlineLevel="1"/>
    <col min="46" max="46" width="14.73046875" style="3" customWidth="1"/>
    <col min="47" max="47" width="10.19921875" style="3" bestFit="1" customWidth="1"/>
    <col min="48" max="16384" width="9.19921875" style="3"/>
  </cols>
  <sheetData>
    <row r="1" spans="1:52" x14ac:dyDescent="0.35">
      <c r="A1" s="3" t="s">
        <v>162</v>
      </c>
    </row>
    <row r="3" spans="1:52" ht="15" x14ac:dyDescent="0.4">
      <c r="A3" s="83" t="s">
        <v>119</v>
      </c>
    </row>
    <row r="4" spans="1:52" ht="13.15" x14ac:dyDescent="0.4">
      <c r="A4" s="160" t="s">
        <v>149</v>
      </c>
      <c r="B4" s="161"/>
    </row>
    <row r="5" spans="1:52" x14ac:dyDescent="0.35">
      <c r="A5" s="81" t="s">
        <v>147</v>
      </c>
      <c r="C5" s="81"/>
      <c r="D5" s="81"/>
      <c r="E5" s="81"/>
      <c r="F5" s="81"/>
      <c r="G5" s="81"/>
      <c r="H5" s="81"/>
      <c r="I5" s="81"/>
      <c r="J5" s="81"/>
      <c r="K5" s="81"/>
      <c r="L5" s="81"/>
      <c r="M5" s="81"/>
      <c r="N5" s="81"/>
      <c r="O5" s="81"/>
      <c r="P5" s="81"/>
      <c r="Q5" s="81"/>
      <c r="R5" s="81"/>
      <c r="S5" s="81"/>
      <c r="T5" s="81"/>
      <c r="U5" s="81"/>
      <c r="V5" s="81"/>
    </row>
    <row r="7" spans="1:52" s="81" customFormat="1" x14ac:dyDescent="0.35">
      <c r="P7" s="162"/>
      <c r="Q7" s="162"/>
      <c r="R7" s="162"/>
      <c r="S7" s="162"/>
      <c r="T7" s="162"/>
      <c r="U7" s="162"/>
    </row>
    <row r="8" spans="1:52" x14ac:dyDescent="0.35">
      <c r="P8" s="97"/>
      <c r="Q8" s="97"/>
      <c r="R8" s="97"/>
      <c r="S8" s="97"/>
      <c r="T8" s="97"/>
      <c r="U8" s="97"/>
    </row>
    <row r="9" spans="1:52" x14ac:dyDescent="0.35">
      <c r="A9" s="222" t="s">
        <v>114</v>
      </c>
      <c r="B9" s="223">
        <f>'input-%'!C36</f>
        <v>3.7019406426433192E-2</v>
      </c>
      <c r="M9" s="95"/>
      <c r="P9" s="97"/>
      <c r="Q9" s="97"/>
      <c r="R9" s="97"/>
      <c r="S9" s="97"/>
      <c r="T9" s="97"/>
      <c r="U9" s="97"/>
    </row>
    <row r="10" spans="1:52" x14ac:dyDescent="0.35">
      <c r="P10" s="132"/>
    </row>
    <row r="11" spans="1:52" x14ac:dyDescent="0.35">
      <c r="A11" s="3" t="s">
        <v>129</v>
      </c>
      <c r="M11" s="130"/>
      <c r="P11" s="130"/>
      <c r="AP11" s="8"/>
      <c r="AQ11" s="8"/>
      <c r="AR11" s="8"/>
      <c r="AS11" s="8"/>
      <c r="AT11" s="8"/>
      <c r="AU11" s="8"/>
      <c r="AV11" s="8"/>
      <c r="AW11" s="8"/>
      <c r="AX11" s="8"/>
      <c r="AY11" s="8"/>
      <c r="AZ11" s="8"/>
    </row>
    <row r="12" spans="1:52" ht="26.25" x14ac:dyDescent="0.4">
      <c r="L12" s="88"/>
      <c r="M12" s="5" t="s">
        <v>8</v>
      </c>
      <c r="N12" s="5" t="s">
        <v>7</v>
      </c>
      <c r="O12" s="10" t="s">
        <v>92</v>
      </c>
      <c r="P12" s="5">
        <v>2022</v>
      </c>
      <c r="Q12" s="84">
        <v>2023</v>
      </c>
      <c r="R12" s="84">
        <v>2024</v>
      </c>
      <c r="S12" s="84">
        <v>2025</v>
      </c>
      <c r="T12" s="84">
        <v>2026</v>
      </c>
      <c r="U12" s="84">
        <v>2027</v>
      </c>
      <c r="V12" s="84">
        <v>2028</v>
      </c>
      <c r="W12" s="84">
        <v>2029</v>
      </c>
      <c r="X12" s="84">
        <v>2030</v>
      </c>
      <c r="Y12" s="84">
        <v>2031</v>
      </c>
      <c r="Z12" s="84">
        <v>2032</v>
      </c>
      <c r="AA12" s="84">
        <v>2033</v>
      </c>
      <c r="AB12" s="84">
        <v>2034</v>
      </c>
      <c r="AC12" s="84">
        <v>2035</v>
      </c>
      <c r="AD12" s="84">
        <v>2036</v>
      </c>
      <c r="AE12" s="84">
        <v>2037</v>
      </c>
      <c r="AF12" s="84">
        <v>2038</v>
      </c>
      <c r="AG12" s="84">
        <v>2039</v>
      </c>
      <c r="AH12" s="84">
        <v>2040</v>
      </c>
      <c r="AI12" s="84">
        <v>2041</v>
      </c>
      <c r="AJ12" s="84">
        <v>2042</v>
      </c>
      <c r="AK12" s="84">
        <v>2043</v>
      </c>
      <c r="AL12" s="84">
        <v>2044</v>
      </c>
      <c r="AM12" s="84">
        <v>2045</v>
      </c>
      <c r="AN12" s="84">
        <v>2046</v>
      </c>
      <c r="AO12" s="84">
        <v>2047</v>
      </c>
      <c r="AP12" s="84">
        <v>2048</v>
      </c>
      <c r="AQ12" s="84">
        <v>2049</v>
      </c>
      <c r="AR12" s="84">
        <v>2050</v>
      </c>
      <c r="AS12" s="84">
        <v>2051</v>
      </c>
      <c r="AT12" s="84">
        <v>2052</v>
      </c>
      <c r="AU12" s="84">
        <v>2053</v>
      </c>
      <c r="AV12" s="164"/>
      <c r="AW12" s="164"/>
      <c r="AX12" s="164"/>
      <c r="AY12" s="164"/>
      <c r="AZ12" s="8"/>
    </row>
    <row r="13" spans="1:52" ht="13.15" x14ac:dyDescent="0.4">
      <c r="A13" s="3" t="s">
        <v>0</v>
      </c>
      <c r="K13" s="82" t="s">
        <v>113</v>
      </c>
      <c r="L13" s="6" t="s">
        <v>136</v>
      </c>
      <c r="M13" s="87">
        <f>SUM(P13:AU13)</f>
        <v>4293</v>
      </c>
      <c r="N13" s="8"/>
      <c r="O13" s="93"/>
      <c r="P13" s="4">
        <v>260</v>
      </c>
      <c r="Q13" s="4">
        <v>260</v>
      </c>
      <c r="R13" s="4">
        <v>260</v>
      </c>
      <c r="S13" s="4">
        <v>260</v>
      </c>
      <c r="T13" s="4">
        <v>260</v>
      </c>
      <c r="U13" s="4">
        <v>260</v>
      </c>
      <c r="V13" s="4">
        <v>260</v>
      </c>
      <c r="W13" s="4">
        <v>260</v>
      </c>
      <c r="X13" s="4">
        <v>260</v>
      </c>
      <c r="Y13" s="4">
        <v>260</v>
      </c>
      <c r="Z13" s="4">
        <v>260</v>
      </c>
      <c r="AA13" s="4">
        <v>260</v>
      </c>
      <c r="AB13" s="4">
        <v>260</v>
      </c>
      <c r="AC13" s="4">
        <v>260</v>
      </c>
      <c r="AD13" s="4">
        <v>260</v>
      </c>
      <c r="AE13" s="4">
        <v>260</v>
      </c>
      <c r="AF13" s="4">
        <v>133</v>
      </c>
      <c r="AG13" s="4"/>
      <c r="AH13" s="4"/>
      <c r="AI13" s="4"/>
      <c r="AJ13" s="4"/>
      <c r="AK13" s="4"/>
      <c r="AL13" s="4">
        <v>0</v>
      </c>
      <c r="AM13" s="4">
        <v>0</v>
      </c>
      <c r="AN13" s="4">
        <v>0</v>
      </c>
      <c r="AO13" s="4">
        <v>0</v>
      </c>
      <c r="AP13" s="4">
        <v>0</v>
      </c>
      <c r="AQ13" s="4">
        <v>0</v>
      </c>
      <c r="AR13" s="4">
        <v>0</v>
      </c>
      <c r="AS13" s="4">
        <v>0</v>
      </c>
      <c r="AT13" s="4">
        <v>0</v>
      </c>
      <c r="AU13" s="4">
        <v>0</v>
      </c>
      <c r="AV13" s="4"/>
      <c r="AW13" s="4"/>
      <c r="AX13" s="4"/>
      <c r="AY13" s="4"/>
      <c r="AZ13" s="8"/>
    </row>
    <row r="14" spans="1:52" x14ac:dyDescent="0.35">
      <c r="A14" s="3" t="s">
        <v>120</v>
      </c>
      <c r="D14" s="3" t="s">
        <v>1</v>
      </c>
      <c r="E14" s="90">
        <f>+N20</f>
        <v>377437247.18023688</v>
      </c>
      <c r="F14" s="89"/>
      <c r="G14" s="81"/>
      <c r="H14" s="81"/>
      <c r="I14" s="81" t="s">
        <v>143</v>
      </c>
      <c r="J14" s="81"/>
      <c r="K14" s="115">
        <f>E14/E18</f>
        <v>87919.228320576964</v>
      </c>
      <c r="L14" s="6" t="s">
        <v>5</v>
      </c>
      <c r="M14" s="102"/>
      <c r="N14" s="102"/>
      <c r="O14" s="103"/>
      <c r="P14" s="102">
        <f>+K14</f>
        <v>87919.228320576964</v>
      </c>
      <c r="Q14" s="102">
        <f>P14*(1+$B$9)</f>
        <v>91173.94596647477</v>
      </c>
      <c r="R14" s="102">
        <f>Q14*(1+$B$9)</f>
        <v>94549.151327709347</v>
      </c>
      <c r="S14" s="102">
        <f t="shared" ref="S14:AN15" si="0">R14*(1+$B$9)</f>
        <v>98049.304787984147</v>
      </c>
      <c r="T14" s="102">
        <f t="shared" si="0"/>
        <v>101679.03185175975</v>
      </c>
      <c r="U14" s="102">
        <f t="shared" si="0"/>
        <v>105443.12925692627</v>
      </c>
      <c r="V14" s="102">
        <f t="shared" si="0"/>
        <v>109346.57131376334</v>
      </c>
      <c r="W14" s="102">
        <f t="shared" si="0"/>
        <v>113394.5164785645</v>
      </c>
      <c r="X14" s="102">
        <f t="shared" si="0"/>
        <v>117592.31417061335</v>
      </c>
      <c r="Y14" s="102">
        <f t="shared" si="0"/>
        <v>121945.51184152008</v>
      </c>
      <c r="Z14" s="102">
        <f t="shared" si="0"/>
        <v>126459.86230626072</v>
      </c>
      <c r="AA14" s="102">
        <f t="shared" si="0"/>
        <v>131141.33134560694</v>
      </c>
      <c r="AB14" s="102">
        <f t="shared" si="0"/>
        <v>135996.1055899935</v>
      </c>
      <c r="AC14" s="102">
        <f t="shared" si="0"/>
        <v>141030.60069524159</v>
      </c>
      <c r="AD14" s="102">
        <f t="shared" si="0"/>
        <v>146251.46982094273</v>
      </c>
      <c r="AE14" s="102">
        <f t="shared" si="0"/>
        <v>151665.61242270743</v>
      </c>
      <c r="AF14" s="102">
        <f t="shared" si="0"/>
        <v>157280.18336989751</v>
      </c>
      <c r="AG14" s="102">
        <f t="shared" si="0"/>
        <v>163102.60240089166</v>
      </c>
      <c r="AH14" s="102">
        <f t="shared" si="0"/>
        <v>169140.56392837918</v>
      </c>
      <c r="AI14" s="102">
        <f t="shared" si="0"/>
        <v>175402.04720763993</v>
      </c>
      <c r="AJ14" s="102">
        <f t="shared" si="0"/>
        <v>181895.32688124795</v>
      </c>
      <c r="AK14" s="102">
        <f t="shared" si="0"/>
        <v>188628.98391413377</v>
      </c>
      <c r="AL14" s="102">
        <f t="shared" si="0"/>
        <v>195611.9169334562</v>
      </c>
      <c r="AM14" s="102">
        <f t="shared" si="0"/>
        <v>202853.35398826949</v>
      </c>
      <c r="AN14" s="102">
        <f t="shared" si="0"/>
        <v>210362.86474452633</v>
      </c>
      <c r="AO14" s="102">
        <f t="shared" ref="AO14:AO15" si="1">AN14*(1+$B$9)</f>
        <v>218150.37313153272</v>
      </c>
      <c r="AP14" s="102">
        <f t="shared" ref="AP14:AP15" si="2">AO14*(1+$B$9)</f>
        <v>226226.17045656696</v>
      </c>
      <c r="AQ14" s="102">
        <f t="shared" ref="AQ14:AQ15" si="3">AP14*(1+$B$9)</f>
        <v>234600.92900499413</v>
      </c>
      <c r="AR14" s="102">
        <f t="shared" ref="AR14:AR15" si="4">AQ14*(1+$B$9)</f>
        <v>243285.71614384878</v>
      </c>
      <c r="AS14" s="102">
        <f t="shared" ref="AS14:AS15" si="5">AR14*(1+$B$9)</f>
        <v>252292.00894752375</v>
      </c>
      <c r="AT14" s="102">
        <f t="shared" ref="AT14:AT15" si="6">AS14*(1+$B$9)</f>
        <v>261631.70936489341</v>
      </c>
      <c r="AU14" s="102">
        <f t="shared" ref="AU14:AU15" si="7">AT14*(1+$B$9)</f>
        <v>271317.15994791483</v>
      </c>
      <c r="AV14" s="100"/>
      <c r="AW14" s="100"/>
      <c r="AX14" s="100"/>
      <c r="AY14" s="100"/>
      <c r="AZ14" s="8"/>
    </row>
    <row r="15" spans="1:52" x14ac:dyDescent="0.35">
      <c r="A15" s="3" t="s">
        <v>121</v>
      </c>
      <c r="D15" s="3" t="s">
        <v>1</v>
      </c>
      <c r="E15" s="111">
        <f>+N21</f>
        <v>299096469.08991307</v>
      </c>
      <c r="F15" s="89"/>
      <c r="G15" s="81"/>
      <c r="H15" s="81"/>
      <c r="I15" s="81" t="s">
        <v>144</v>
      </c>
      <c r="J15" s="81"/>
      <c r="K15" s="115">
        <f>E15/E18</f>
        <v>69670.735870000717</v>
      </c>
      <c r="L15" s="6" t="s">
        <v>6</v>
      </c>
      <c r="M15" s="102"/>
      <c r="N15" s="102"/>
      <c r="O15" s="103"/>
      <c r="P15" s="102">
        <f>+K15</f>
        <v>69670.735870000717</v>
      </c>
      <c r="Q15" s="102">
        <f>P15*(1+$B$9)</f>
        <v>72249.905157200948</v>
      </c>
      <c r="R15" s="102">
        <f>Q15*(1+$B$9)</f>
        <v>74924.553760486611</v>
      </c>
      <c r="S15" s="102">
        <f t="shared" si="0"/>
        <v>77698.216267465206</v>
      </c>
      <c r="T15" s="102">
        <f t="shared" si="0"/>
        <v>80574.558114079395</v>
      </c>
      <c r="U15" s="102">
        <f t="shared" si="0"/>
        <v>83557.380428534758</v>
      </c>
      <c r="V15" s="102">
        <f t="shared" si="0"/>
        <v>86650.625054546777</v>
      </c>
      <c r="W15" s="102">
        <f t="shared" si="0"/>
        <v>89858.379760545504</v>
      </c>
      <c r="X15" s="102">
        <f t="shared" si="0"/>
        <v>93184.883641721914</v>
      </c>
      <c r="Y15" s="102">
        <f t="shared" si="0"/>
        <v>96634.53272205469</v>
      </c>
      <c r="Z15" s="102">
        <f t="shared" si="0"/>
        <v>100211.88576372089</v>
      </c>
      <c r="AA15" s="102">
        <f t="shared" si="0"/>
        <v>103921.67029156735</v>
      </c>
      <c r="AB15" s="102">
        <f t="shared" si="0"/>
        <v>107768.78884060465</v>
      </c>
      <c r="AC15" s="102">
        <f t="shared" si="0"/>
        <v>111758.32543477944</v>
      </c>
      <c r="AD15" s="102">
        <f t="shared" si="0"/>
        <v>115895.55230558712</v>
      </c>
      <c r="AE15" s="102">
        <f t="shared" si="0"/>
        <v>120185.93685940358</v>
      </c>
      <c r="AF15" s="102">
        <f t="shared" si="0"/>
        <v>124635.14890274346</v>
      </c>
      <c r="AG15" s="102">
        <f t="shared" si="0"/>
        <v>129249.06813499313</v>
      </c>
      <c r="AH15" s="102">
        <f t="shared" si="0"/>
        <v>134033.79191852018</v>
      </c>
      <c r="AI15" s="102">
        <f t="shared" si="0"/>
        <v>138995.64333642783</v>
      </c>
      <c r="AJ15" s="102">
        <f t="shared" si="0"/>
        <v>144141.17954860258</v>
      </c>
      <c r="AK15" s="102">
        <f t="shared" si="0"/>
        <v>149477.20045709776</v>
      </c>
      <c r="AL15" s="102">
        <f t="shared" si="0"/>
        <v>155010.75769230447</v>
      </c>
      <c r="AM15" s="102">
        <f t="shared" si="0"/>
        <v>160749.16393178524</v>
      </c>
      <c r="AN15" s="102">
        <f t="shared" si="0"/>
        <v>166700.00256408533</v>
      </c>
      <c r="AO15" s="102">
        <f t="shared" si="1"/>
        <v>172871.13771029265</v>
      </c>
      <c r="AP15" s="102">
        <f t="shared" si="2"/>
        <v>179270.72461658987</v>
      </c>
      <c r="AQ15" s="102">
        <f t="shared" si="3"/>
        <v>185907.22043153257</v>
      </c>
      <c r="AR15" s="102">
        <f t="shared" si="4"/>
        <v>192789.39538229594</v>
      </c>
      <c r="AS15" s="102">
        <f t="shared" si="5"/>
        <v>199926.34436465945</v>
      </c>
      <c r="AT15" s="102">
        <f t="shared" si="6"/>
        <v>207327.49896204579</v>
      </c>
      <c r="AU15" s="102">
        <f t="shared" si="7"/>
        <v>215002.63990949764</v>
      </c>
      <c r="AV15" s="100"/>
      <c r="AW15" s="100"/>
      <c r="AX15" s="100"/>
      <c r="AY15" s="100"/>
      <c r="AZ15" s="8"/>
    </row>
    <row r="16" spans="1:52" ht="13.5" thickBot="1" x14ac:dyDescent="0.45">
      <c r="E16" s="112">
        <f>SUM(E14:E15)</f>
        <v>676533716.27014995</v>
      </c>
      <c r="F16" s="81"/>
      <c r="G16" s="81"/>
      <c r="H16" s="81"/>
      <c r="I16" s="81"/>
      <c r="J16" s="145" t="s">
        <v>22</v>
      </c>
      <c r="K16" s="86">
        <f>SUM(K14:K15)</f>
        <v>157589.96419057768</v>
      </c>
      <c r="L16" s="6" t="s">
        <v>137</v>
      </c>
      <c r="M16" s="102">
        <f>SUM(P16:AT16)</f>
        <v>508064063.13732415</v>
      </c>
      <c r="N16" s="102">
        <f>NPV($B$9,Q16:AU16)+P16</f>
        <v>377437247.18023688</v>
      </c>
      <c r="O16" s="103"/>
      <c r="P16" s="102">
        <f>P13*P14</f>
        <v>22858999.363350011</v>
      </c>
      <c r="Q16" s="102">
        <f t="shared" ref="Q16:AB16" si="8">Q13*Q14</f>
        <v>23705225.95128344</v>
      </c>
      <c r="R16" s="102">
        <f t="shared" si="8"/>
        <v>24582779.345204432</v>
      </c>
      <c r="S16" s="102">
        <f t="shared" si="8"/>
        <v>25492819.244875878</v>
      </c>
      <c r="T16" s="102">
        <f t="shared" si="8"/>
        <v>26436548.281457536</v>
      </c>
      <c r="U16" s="113">
        <f t="shared" si="8"/>
        <v>27415213.606800832</v>
      </c>
      <c r="V16" s="102">
        <f t="shared" si="8"/>
        <v>28430108.541578468</v>
      </c>
      <c r="W16" s="102">
        <f t="shared" si="8"/>
        <v>29482574.284426771</v>
      </c>
      <c r="X16" s="100">
        <f t="shared" si="8"/>
        <v>30574001.684359469</v>
      </c>
      <c r="Y16" s="100">
        <f t="shared" si="8"/>
        <v>31705833.078795221</v>
      </c>
      <c r="Z16" s="100">
        <f t="shared" si="8"/>
        <v>32879564.199627787</v>
      </c>
      <c r="AA16" s="100">
        <f t="shared" si="8"/>
        <v>34096746.149857804</v>
      </c>
      <c r="AB16" s="100">
        <f t="shared" si="8"/>
        <v>35358987.45339831</v>
      </c>
      <c r="AC16" s="100">
        <f>(AC13*AC14)</f>
        <v>36667956.180762812</v>
      </c>
      <c r="AD16" s="100">
        <f t="shared" ref="AD16:AN16" si="9">AD13*AD14</f>
        <v>38025382.15344511</v>
      </c>
      <c r="AE16" s="101">
        <f>AE13*AE14</f>
        <v>39433059.229903929</v>
      </c>
      <c r="AF16" s="100">
        <f t="shared" si="9"/>
        <v>20918264.388196368</v>
      </c>
      <c r="AG16" s="100">
        <f t="shared" si="9"/>
        <v>0</v>
      </c>
      <c r="AH16" s="100">
        <f t="shared" si="9"/>
        <v>0</v>
      </c>
      <c r="AI16" s="100">
        <f>AI13*AI14</f>
        <v>0</v>
      </c>
      <c r="AJ16" s="100">
        <f t="shared" si="9"/>
        <v>0</v>
      </c>
      <c r="AK16" s="100">
        <f t="shared" si="9"/>
        <v>0</v>
      </c>
      <c r="AL16" s="100">
        <f t="shared" si="9"/>
        <v>0</v>
      </c>
      <c r="AM16" s="100">
        <f t="shared" si="9"/>
        <v>0</v>
      </c>
      <c r="AN16" s="100">
        <f t="shared" si="9"/>
        <v>0</v>
      </c>
      <c r="AO16" s="100">
        <f t="shared" ref="AO16:AU16" si="10">AO13*AO14</f>
        <v>0</v>
      </c>
      <c r="AP16" s="100">
        <f t="shared" si="10"/>
        <v>0</v>
      </c>
      <c r="AQ16" s="100">
        <f t="shared" si="10"/>
        <v>0</v>
      </c>
      <c r="AR16" s="100">
        <f t="shared" si="10"/>
        <v>0</v>
      </c>
      <c r="AS16" s="100">
        <f t="shared" si="10"/>
        <v>0</v>
      </c>
      <c r="AT16" s="100">
        <f t="shared" si="10"/>
        <v>0</v>
      </c>
      <c r="AU16" s="100">
        <f t="shared" si="10"/>
        <v>0</v>
      </c>
      <c r="AV16" s="100"/>
      <c r="AW16" s="100"/>
      <c r="AX16" s="100"/>
      <c r="AY16" s="100"/>
      <c r="AZ16" s="8"/>
    </row>
    <row r="17" spans="1:52" x14ac:dyDescent="0.35">
      <c r="D17" s="8"/>
      <c r="E17" s="7"/>
      <c r="L17" s="6" t="s">
        <v>138</v>
      </c>
      <c r="M17" s="105">
        <f>SUM(P17:AT17)</f>
        <v>402610416.6748628</v>
      </c>
      <c r="N17" s="106">
        <f>NPV($B$9,Q17:AU17)+P17</f>
        <v>299096469.08991313</v>
      </c>
      <c r="O17" s="107"/>
      <c r="P17" s="102">
        <f t="shared" ref="P17:AN17" si="11">P15*P13</f>
        <v>18114391.326200187</v>
      </c>
      <c r="Q17" s="102">
        <f t="shared" si="11"/>
        <v>18784975.340872247</v>
      </c>
      <c r="R17" s="102">
        <f t="shared" si="11"/>
        <v>19480383.977726519</v>
      </c>
      <c r="S17" s="102">
        <f t="shared" si="11"/>
        <v>20201536.229540955</v>
      </c>
      <c r="T17" s="102">
        <f t="shared" si="11"/>
        <v>20949385.109660644</v>
      </c>
      <c r="U17" s="113">
        <f t="shared" si="11"/>
        <v>21724918.911419038</v>
      </c>
      <c r="V17" s="102">
        <f t="shared" si="11"/>
        <v>22529162.514182162</v>
      </c>
      <c r="W17" s="102">
        <f t="shared" si="11"/>
        <v>23363178.737741832</v>
      </c>
      <c r="X17" s="100">
        <f t="shared" si="11"/>
        <v>24228069.746847697</v>
      </c>
      <c r="Y17" s="100">
        <f t="shared" si="11"/>
        <v>25124978.50773422</v>
      </c>
      <c r="Z17" s="100">
        <f t="shared" si="11"/>
        <v>26055090.298567429</v>
      </c>
      <c r="AA17" s="100">
        <f t="shared" si="11"/>
        <v>27019634.275807511</v>
      </c>
      <c r="AB17" s="100">
        <f t="shared" si="11"/>
        <v>28019885.098557211</v>
      </c>
      <c r="AC17" s="100">
        <f t="shared" si="11"/>
        <v>29057164.613042656</v>
      </c>
      <c r="AD17" s="100">
        <f t="shared" si="11"/>
        <v>30132843.599452652</v>
      </c>
      <c r="AE17" s="101">
        <f t="shared" si="11"/>
        <v>31248343.583444931</v>
      </c>
      <c r="AF17" s="100">
        <f t="shared" si="11"/>
        <v>16576474.804064879</v>
      </c>
      <c r="AG17" s="100">
        <f t="shared" si="11"/>
        <v>0</v>
      </c>
      <c r="AH17" s="100">
        <f t="shared" si="11"/>
        <v>0</v>
      </c>
      <c r="AI17" s="100">
        <f t="shared" si="11"/>
        <v>0</v>
      </c>
      <c r="AJ17" s="100">
        <f t="shared" si="11"/>
        <v>0</v>
      </c>
      <c r="AK17" s="100">
        <f t="shared" si="11"/>
        <v>0</v>
      </c>
      <c r="AL17" s="100">
        <f t="shared" si="11"/>
        <v>0</v>
      </c>
      <c r="AM17" s="100">
        <f t="shared" si="11"/>
        <v>0</v>
      </c>
      <c r="AN17" s="100">
        <f t="shared" si="11"/>
        <v>0</v>
      </c>
      <c r="AO17" s="100">
        <f t="shared" ref="AO17:AU17" si="12">AO15*AO13</f>
        <v>0</v>
      </c>
      <c r="AP17" s="100">
        <f t="shared" si="12"/>
        <v>0</v>
      </c>
      <c r="AQ17" s="100">
        <f t="shared" si="12"/>
        <v>0</v>
      </c>
      <c r="AR17" s="100">
        <f t="shared" si="12"/>
        <v>0</v>
      </c>
      <c r="AS17" s="100">
        <f t="shared" si="12"/>
        <v>0</v>
      </c>
      <c r="AT17" s="100">
        <f t="shared" si="12"/>
        <v>0</v>
      </c>
      <c r="AU17" s="100">
        <f t="shared" si="12"/>
        <v>0</v>
      </c>
      <c r="AV17" s="100"/>
      <c r="AW17" s="100"/>
      <c r="AX17" s="100"/>
      <c r="AY17" s="100"/>
      <c r="AZ17" s="8"/>
    </row>
    <row r="18" spans="1:52" x14ac:dyDescent="0.35">
      <c r="A18" s="3" t="s">
        <v>4</v>
      </c>
      <c r="D18" s="3" t="s">
        <v>1</v>
      </c>
      <c r="E18" s="91">
        <f>M13</f>
        <v>4293</v>
      </c>
      <c r="L18" s="6"/>
      <c r="M18" s="102">
        <f>SUM(M16:M17)</f>
        <v>910674479.81218696</v>
      </c>
      <c r="N18" s="102">
        <f>SUM(N16:N17)</f>
        <v>676533716.27014995</v>
      </c>
      <c r="O18" s="103"/>
      <c r="P18" s="102"/>
      <c r="Q18" s="102"/>
      <c r="R18" s="102"/>
      <c r="S18" s="102"/>
      <c r="T18" s="102"/>
      <c r="U18" s="113"/>
      <c r="V18" s="102"/>
      <c r="W18" s="102"/>
      <c r="X18" s="102"/>
      <c r="Y18" s="102"/>
      <c r="Z18" s="102"/>
      <c r="AA18" s="102"/>
      <c r="AB18" s="102"/>
      <c r="AC18" s="102"/>
      <c r="AD18" s="102"/>
      <c r="AE18" s="104"/>
      <c r="AF18" s="102"/>
      <c r="AG18" s="102"/>
      <c r="AH18" s="102"/>
      <c r="AI18" s="102"/>
      <c r="AJ18" s="102"/>
      <c r="AK18" s="102"/>
      <c r="AL18" s="102"/>
      <c r="AM18" s="102"/>
      <c r="AN18" s="102"/>
      <c r="AO18" s="102"/>
      <c r="AP18" s="102"/>
      <c r="AQ18" s="102"/>
      <c r="AR18" s="102"/>
      <c r="AS18" s="102"/>
      <c r="AT18" s="102"/>
      <c r="AU18" s="102"/>
      <c r="AV18" s="102"/>
      <c r="AW18" s="102"/>
      <c r="AX18" s="102"/>
      <c r="AY18" s="102"/>
      <c r="AZ18" s="8"/>
    </row>
    <row r="19" spans="1:52" x14ac:dyDescent="0.35">
      <c r="E19" s="91"/>
      <c r="L19" s="6"/>
      <c r="M19" s="102"/>
      <c r="N19" s="102"/>
      <c r="O19" s="103"/>
      <c r="P19" s="102"/>
      <c r="Q19" s="102"/>
      <c r="R19" s="102"/>
      <c r="S19" s="102"/>
      <c r="T19" s="102"/>
      <c r="U19" s="113"/>
      <c r="V19" s="102"/>
      <c r="W19" s="102"/>
      <c r="X19" s="102"/>
      <c r="Y19" s="102"/>
      <c r="Z19" s="102"/>
      <c r="AA19" s="102"/>
      <c r="AB19" s="102"/>
      <c r="AC19" s="102"/>
      <c r="AD19" s="102"/>
      <c r="AE19" s="104"/>
      <c r="AF19" s="102"/>
      <c r="AG19" s="102"/>
      <c r="AH19" s="102"/>
      <c r="AI19" s="102"/>
      <c r="AJ19" s="102"/>
      <c r="AK19" s="102"/>
      <c r="AL19" s="102"/>
      <c r="AM19" s="102"/>
      <c r="AN19" s="102"/>
      <c r="AO19" s="102"/>
      <c r="AP19" s="102"/>
      <c r="AQ19" s="102"/>
      <c r="AR19" s="102"/>
      <c r="AS19" s="102"/>
      <c r="AT19" s="102"/>
      <c r="AU19" s="102"/>
      <c r="AV19" s="102"/>
      <c r="AW19" s="102"/>
      <c r="AX19" s="102"/>
      <c r="AY19" s="102"/>
      <c r="AZ19" s="8"/>
    </row>
    <row r="20" spans="1:52" ht="13.15" x14ac:dyDescent="0.4">
      <c r="B20" s="3" t="s">
        <v>2</v>
      </c>
      <c r="E20" s="7">
        <f>+O20</f>
        <v>25767775.973587997</v>
      </c>
      <c r="I20" s="118"/>
      <c r="J20" s="133"/>
      <c r="K20" s="134"/>
      <c r="L20" s="6" t="s">
        <v>139</v>
      </c>
      <c r="M20" s="102">
        <f>SUM(O20:AU20)</f>
        <v>563034170.99668312</v>
      </c>
      <c r="N20" s="102">
        <f>O20+(NPV($B$9,Q20:AU20)+P20)</f>
        <v>377437247.18023688</v>
      </c>
      <c r="O20" s="103">
        <f>-SUM(shortfall!B22:G23)*1000</f>
        <v>25767775.973587997</v>
      </c>
      <c r="P20" s="100">
        <f>'input-debt-WDN-25'!Y117*1000</f>
        <v>15680080.349051097</v>
      </c>
      <c r="Q20" s="100">
        <f>'input-debt-WDN-25'!Z117*1000</f>
        <v>17672141.852655273</v>
      </c>
      <c r="R20" s="100">
        <f>'input-debt-WDN-25'!AA117*1000</f>
        <v>18407241.456280675</v>
      </c>
      <c r="S20" s="100">
        <f>'input-debt-WDN-25'!AB117*1000</f>
        <v>19109788.384543903</v>
      </c>
      <c r="T20" s="100">
        <f>'input-debt-WDN-25'!AC117*1000</f>
        <v>19830548.14368128</v>
      </c>
      <c r="U20" s="100">
        <f>'input-debt-WDN-25'!AD117*1000</f>
        <v>20964122.570372462</v>
      </c>
      <c r="V20" s="100">
        <f>'input-debt-WDN-25'!AE117*1000</f>
        <v>22801273.995762371</v>
      </c>
      <c r="W20" s="100">
        <f>'input-debt-WDN-25'!AF117*1000</f>
        <v>23720351.693629067</v>
      </c>
      <c r="X20" s="100">
        <f>'input-debt-WDN-25'!AG117*1000</f>
        <v>23719277.139234394</v>
      </c>
      <c r="Y20" s="100">
        <f>'input-debt-WDN-25'!AH117*1000</f>
        <v>23718166.216928028</v>
      </c>
      <c r="Z20" s="100">
        <f>'input-debt-WDN-25'!AI117*1000</f>
        <v>23717017.673377976</v>
      </c>
      <c r="AA20" s="100">
        <f>'input-debt-WDN-25'!AJ117*1000</f>
        <v>23715830.286812112</v>
      </c>
      <c r="AB20" s="100">
        <f>'input-debt-WDN-25'!AK117*1000</f>
        <v>23714602.193021454</v>
      </c>
      <c r="AC20" s="100">
        <f>'input-debt-WDN-25'!AL117*1000</f>
        <v>22336121.910553258</v>
      </c>
      <c r="AD20" s="100">
        <f>'input-debt-WDN-25'!AM117*1000</f>
        <v>21793718.616435464</v>
      </c>
      <c r="AE20" s="100">
        <f>'input-debt-WDN-25'!AN117*1000</f>
        <v>20653369.132941928</v>
      </c>
      <c r="AF20" s="100">
        <f>'input-debt-WDN-25'!AO117*1000</f>
        <v>19890908.875848547</v>
      </c>
      <c r="AG20" s="100">
        <f>'input-debt-WDN-25'!AP117*1000</f>
        <v>19332584.835743863</v>
      </c>
      <c r="AH20" s="100">
        <f>'input-debt-WDN-25'!AQ117*1000</f>
        <v>18547226.976239026</v>
      </c>
      <c r="AI20" s="100">
        <f>'input-debt-WDN-25'!AR117*1000</f>
        <v>18418940.634419214</v>
      </c>
      <c r="AJ20" s="100">
        <f>'input-debt-WDN-25'!AS117*1000</f>
        <v>18331998.494419213</v>
      </c>
      <c r="AK20" s="100">
        <f>'input-debt-WDN-25'!AT117*1000</f>
        <v>17810452.204419218</v>
      </c>
      <c r="AL20" s="100">
        <f>'input-debt-WDN-25'!AU117*1000</f>
        <v>17530790.444419213</v>
      </c>
      <c r="AM20" s="100">
        <f>'input-debt-WDN-25'!AV117*1000</f>
        <v>16155139.724419219</v>
      </c>
      <c r="AN20" s="100">
        <f>'input-debt-WDN-25'!AW117*1000</f>
        <v>14672576.166954285</v>
      </c>
      <c r="AO20" s="100">
        <f>'input-debt-WDN-25'!AX117*1000</f>
        <v>10662063.320684448</v>
      </c>
      <c r="AP20" s="100">
        <f>'input-debt-WDN-25'!AY117*1000</f>
        <v>6856346.0818160707</v>
      </c>
      <c r="AQ20" s="100">
        <f>'input-debt-WDN-25'!AZ117*1000</f>
        <v>5317980.0842886902</v>
      </c>
      <c r="AR20" s="100">
        <f>'input-debt-WDN-25'!BA117*1000</f>
        <v>4614522.5031565512</v>
      </c>
      <c r="AS20" s="100">
        <f>'input-debt-WDN-25'!BB117*1000</f>
        <v>3892821.5458824253</v>
      </c>
      <c r="AT20" s="100">
        <f>'input-debt-WDN-25'!BC117*1000</f>
        <v>2758274.2743537934</v>
      </c>
      <c r="AU20" s="100">
        <f>'input-debt-WDN-25'!BD117*1000</f>
        <v>920117.24075060408</v>
      </c>
      <c r="AV20" s="100"/>
      <c r="AW20" s="100"/>
      <c r="AX20" s="100"/>
      <c r="AY20" s="100"/>
      <c r="AZ20" s="8"/>
    </row>
    <row r="21" spans="1:52" x14ac:dyDescent="0.35">
      <c r="B21" s="3" t="s">
        <v>3</v>
      </c>
      <c r="D21" s="8"/>
      <c r="E21" s="94">
        <f>+O21</f>
        <v>15757136.115309512</v>
      </c>
      <c r="I21" s="118"/>
      <c r="J21" s="118"/>
      <c r="K21" s="135"/>
      <c r="L21" s="6" t="s">
        <v>140</v>
      </c>
      <c r="M21" s="105">
        <f>SUM(O21:AU21)</f>
        <v>424167342.00527143</v>
      </c>
      <c r="N21" s="106">
        <f>O21+(NPV($B$9,Q21:AU21)+P21)</f>
        <v>299096469.08991307</v>
      </c>
      <c r="O21" s="107">
        <f>-SUM(shortfall!B39:G40)*1000</f>
        <v>15757136.115309512</v>
      </c>
      <c r="P21" s="100">
        <f>'input-debt-WCN-25'!Y117*1000</f>
        <v>21026427.521235574</v>
      </c>
      <c r="Q21" s="100">
        <f>'input-debt-WCN-25'!Z117*1000</f>
        <v>20496011.758128289</v>
      </c>
      <c r="R21" s="100">
        <f>'input-debt-WCN-25'!AA117*1000</f>
        <v>17334624.176181048</v>
      </c>
      <c r="S21" s="100">
        <f>'input-debt-WCN-25'!AB117*1000</f>
        <v>17634920.321066137</v>
      </c>
      <c r="T21" s="100">
        <f>'input-debt-WCN-25'!AC117*1000</f>
        <v>17655069.884599745</v>
      </c>
      <c r="U21" s="100">
        <f>'input-debt-WCN-25'!AD117*1000</f>
        <v>17882046.519099459</v>
      </c>
      <c r="V21" s="100">
        <f>'input-debt-WCN-25'!AE117*1000</f>
        <v>18317454.278135948</v>
      </c>
      <c r="W21" s="100">
        <f>'input-debt-WCN-25'!AF117*1000</f>
        <v>18534495.065687194</v>
      </c>
      <c r="X21" s="100">
        <f>'input-debt-WCN-25'!AG117*1000</f>
        <v>18532672.297770426</v>
      </c>
      <c r="Y21" s="100">
        <f>'input-debt-WCN-25'!AH117*1000</f>
        <v>18530779.886228718</v>
      </c>
      <c r="Z21" s="100">
        <f>'input-debt-WCN-25'!AI117*1000</f>
        <v>18528815.031242184</v>
      </c>
      <c r="AA21" s="100">
        <f>'input-debt-WCN-25'!AJ117*1000</f>
        <v>18526774.759889632</v>
      </c>
      <c r="AB21" s="100">
        <f>'input-debt-WCN-25'!AK117*1000</f>
        <v>18524657.004997455</v>
      </c>
      <c r="AC21" s="100">
        <f>'input-debt-WCN-25'!AL117*1000</f>
        <v>17223252.063338604</v>
      </c>
      <c r="AD21" s="100">
        <f>'input-debt-WCN-25'!AM117*1000</f>
        <v>16135954.536691034</v>
      </c>
      <c r="AE21" s="100">
        <f>'input-debt-WCN-25'!AN117*1000</f>
        <v>16028980.10483695</v>
      </c>
      <c r="AF21" s="100">
        <f>'input-debt-WCN-25'!AO117*1000</f>
        <v>15421934.420817589</v>
      </c>
      <c r="AG21" s="100">
        <f>'input-debt-WCN-25'!AP117*1000</f>
        <v>15386160.371287394</v>
      </c>
      <c r="AH21" s="100">
        <f>'input-debt-WCN-25'!AQ117*1000</f>
        <v>14076501.330193138</v>
      </c>
      <c r="AI21" s="100">
        <f>'input-debt-WCN-25'!AR117*1000</f>
        <v>13478862.685106046</v>
      </c>
      <c r="AJ21" s="100">
        <f>'input-debt-WCN-25'!AS117*1000</f>
        <v>12395899.495106047</v>
      </c>
      <c r="AK21" s="100">
        <f>'input-debt-WCN-25'!AT117*1000</f>
        <v>10865417.975106047</v>
      </c>
      <c r="AL21" s="100">
        <f>'input-debt-WCN-25'!AU117*1000</f>
        <v>9806238.2651060428</v>
      </c>
      <c r="AM21" s="100">
        <f>'input-debt-WCN-25'!AV117*1000</f>
        <v>8990768.8651060462</v>
      </c>
      <c r="AN21" s="100">
        <f>'input-debt-WCN-25'!AW117*1000</f>
        <v>6828374.7837537806</v>
      </c>
      <c r="AO21" s="100">
        <f>'input-debt-WCN-25'!AX117*1000</f>
        <v>4144476.2638226985</v>
      </c>
      <c r="AP21" s="100">
        <f>'input-debt-WCN-25'!AY117*1000</f>
        <v>2229189.9145473982</v>
      </c>
      <c r="AQ21" s="100">
        <f>'input-debt-WCN-25'!AZ117*1000</f>
        <v>1208030.432551017</v>
      </c>
      <c r="AR21" s="100">
        <f>'input-debt-WCN-25'!BA117*1000</f>
        <v>906221.54559764056</v>
      </c>
      <c r="AS21" s="100">
        <f>'input-debt-WCN-25'!BB117*1000</f>
        <v>884501.94643536105</v>
      </c>
      <c r="AT21" s="100">
        <f>'input-debt-WCN-25'!BC117*1000</f>
        <v>655895.78955646639</v>
      </c>
      <c r="AU21" s="100">
        <f>'input-debt-WCN-25'!BD117*1000</f>
        <v>218796.59674091788</v>
      </c>
      <c r="AV21" s="100"/>
      <c r="AW21" s="100"/>
      <c r="AX21" s="100"/>
      <c r="AY21" s="100"/>
      <c r="AZ21" s="8"/>
    </row>
    <row r="22" spans="1:52" ht="13.15" x14ac:dyDescent="0.4">
      <c r="D22" s="8"/>
      <c r="E22" s="9">
        <f>SUM(E20:E21)</f>
        <v>41524912.088897511</v>
      </c>
      <c r="I22" s="118"/>
      <c r="J22" s="118"/>
      <c r="K22" s="136"/>
      <c r="L22" s="6" t="s">
        <v>23</v>
      </c>
      <c r="M22" s="102">
        <f>SUM(M20:M21)</f>
        <v>987201513.00195456</v>
      </c>
      <c r="N22" s="102">
        <f>SUM(N20:N21)</f>
        <v>676533716.27014995</v>
      </c>
      <c r="O22" s="103">
        <f>SUM(O20:O21)</f>
        <v>41524912.088897511</v>
      </c>
      <c r="P22" s="100"/>
      <c r="Q22" s="100"/>
      <c r="R22" s="100"/>
      <c r="S22" s="100"/>
      <c r="T22" s="100"/>
      <c r="U22" s="166"/>
      <c r="V22" s="100"/>
      <c r="W22" s="100"/>
      <c r="X22" s="100"/>
      <c r="Y22" s="100"/>
      <c r="Z22" s="100"/>
      <c r="AA22" s="100"/>
      <c r="AB22" s="100"/>
      <c r="AC22" s="100"/>
      <c r="AD22" s="100"/>
      <c r="AE22" s="101"/>
      <c r="AF22" s="100"/>
      <c r="AG22" s="100"/>
      <c r="AH22" s="100"/>
      <c r="AI22" s="100"/>
      <c r="AJ22" s="100"/>
      <c r="AK22" s="100"/>
      <c r="AL22" s="100"/>
      <c r="AM22" s="100"/>
      <c r="AN22" s="100"/>
      <c r="AO22" s="100"/>
      <c r="AP22" s="100"/>
      <c r="AQ22" s="100"/>
      <c r="AR22" s="100"/>
      <c r="AS22" s="100"/>
      <c r="AT22" s="100"/>
      <c r="AU22" s="100"/>
      <c r="AV22" s="100"/>
      <c r="AW22" s="100"/>
      <c r="AX22" s="100"/>
      <c r="AY22" s="100"/>
      <c r="AZ22" s="8"/>
    </row>
    <row r="23" spans="1:52" x14ac:dyDescent="0.35">
      <c r="D23" s="8"/>
      <c r="E23" s="85"/>
      <c r="I23" s="118"/>
      <c r="J23" s="118"/>
      <c r="K23" s="137"/>
      <c r="L23" s="6"/>
      <c r="M23" s="102"/>
      <c r="N23" s="102"/>
      <c r="O23" s="103"/>
      <c r="P23" s="100"/>
      <c r="Q23" s="100"/>
      <c r="R23" s="100"/>
      <c r="S23" s="100"/>
      <c r="T23" s="100"/>
      <c r="U23" s="166"/>
      <c r="V23" s="100"/>
      <c r="W23" s="100"/>
      <c r="X23" s="100"/>
      <c r="Y23" s="100"/>
      <c r="Z23" s="100"/>
      <c r="AA23" s="100"/>
      <c r="AB23" s="100"/>
      <c r="AC23" s="100"/>
      <c r="AD23" s="100"/>
      <c r="AE23" s="101"/>
      <c r="AF23" s="100"/>
      <c r="AG23" s="100"/>
      <c r="AH23" s="100"/>
      <c r="AI23" s="100"/>
      <c r="AJ23" s="100"/>
      <c r="AK23" s="100"/>
      <c r="AL23" s="100"/>
      <c r="AM23" s="100"/>
      <c r="AN23" s="100"/>
      <c r="AO23" s="100"/>
      <c r="AP23" s="100"/>
      <c r="AQ23" s="100"/>
      <c r="AR23" s="100"/>
      <c r="AS23" s="100"/>
      <c r="AT23" s="100"/>
      <c r="AU23" s="100"/>
      <c r="AV23" s="100"/>
      <c r="AW23" s="100"/>
      <c r="AX23" s="100"/>
      <c r="AY23" s="100"/>
      <c r="AZ23" s="8"/>
    </row>
    <row r="24" spans="1:52" x14ac:dyDescent="0.35">
      <c r="D24" s="8"/>
      <c r="E24" s="8"/>
      <c r="I24" s="118"/>
      <c r="J24" s="118"/>
      <c r="K24" s="118"/>
      <c r="L24" s="163" t="s">
        <v>141</v>
      </c>
      <c r="M24" s="224">
        <f>SUM(O24:AT24)</f>
        <v>-75388119.352276176</v>
      </c>
      <c r="N24" s="102">
        <f>SUM(N17,N16)-SUM(N20,N21)</f>
        <v>0</v>
      </c>
      <c r="O24" s="103">
        <f>SUM(O17,O16)-SUM(O20,O21)</f>
        <v>-41524912.088897511</v>
      </c>
      <c r="P24" s="98">
        <f>SUM(P17,P16)-SUM(P20,P21)</f>
        <v>4266882.8192635253</v>
      </c>
      <c r="Q24" s="98">
        <f t="shared" ref="Q24:AM24" si="13">SUM(Q17,Q16)-SUM(Q20,Q21)</f>
        <v>4322047.681372121</v>
      </c>
      <c r="R24" s="98">
        <f t="shared" si="13"/>
        <v>8321297.6904692203</v>
      </c>
      <c r="S24" s="98">
        <f t="shared" si="13"/>
        <v>8949646.7688068002</v>
      </c>
      <c r="T24" s="98">
        <f t="shared" si="13"/>
        <v>9900315.3628371581</v>
      </c>
      <c r="U24" s="167">
        <f t="shared" si="13"/>
        <v>10293963.428747952</v>
      </c>
      <c r="V24" s="98">
        <f t="shared" si="13"/>
        <v>9840542.7818623111</v>
      </c>
      <c r="W24" s="98">
        <f t="shared" si="13"/>
        <v>10590906.262852341</v>
      </c>
      <c r="X24" s="98">
        <f t="shared" si="13"/>
        <v>12550121.994202346</v>
      </c>
      <c r="Y24" s="98">
        <f t="shared" si="13"/>
        <v>14581865.483372696</v>
      </c>
      <c r="Z24" s="98">
        <f t="shared" si="13"/>
        <v>16688821.793575056</v>
      </c>
      <c r="AA24" s="98">
        <f t="shared" si="13"/>
        <v>18873775.378963575</v>
      </c>
      <c r="AB24" s="98">
        <f t="shared" si="13"/>
        <v>21139613.353936613</v>
      </c>
      <c r="AC24" s="98">
        <f t="shared" si="13"/>
        <v>26165746.819913603</v>
      </c>
      <c r="AD24" s="98">
        <f t="shared" si="13"/>
        <v>30228552.599771269</v>
      </c>
      <c r="AE24" s="99">
        <f t="shared" si="13"/>
        <v>33999053.57556998</v>
      </c>
      <c r="AF24" s="98">
        <f t="shared" si="13"/>
        <v>2181895.895595111</v>
      </c>
      <c r="AG24" s="98">
        <f t="shared" si="13"/>
        <v>-34718745.207031257</v>
      </c>
      <c r="AH24" s="98">
        <f t="shared" si="13"/>
        <v>-32623728.306432165</v>
      </c>
      <c r="AI24" s="98">
        <f t="shared" si="13"/>
        <v>-31897803.31952526</v>
      </c>
      <c r="AJ24" s="98">
        <f t="shared" si="13"/>
        <v>-30727897.989525259</v>
      </c>
      <c r="AK24" s="98">
        <f t="shared" si="13"/>
        <v>-28675870.179525264</v>
      </c>
      <c r="AL24" s="98">
        <f t="shared" si="13"/>
        <v>-27337028.709525257</v>
      </c>
      <c r="AM24" s="98">
        <f t="shared" si="13"/>
        <v>-25145908.589525267</v>
      </c>
      <c r="AN24" s="98">
        <f>SUM(AN17,AN16)-SUM(AN20,AN21)</f>
        <v>-21500950.950708065</v>
      </c>
      <c r="AO24" s="98">
        <f t="shared" ref="AO24:AU24" si="14">SUM(AO17,AO16)-SUM(AO20,AO21)</f>
        <v>-14806539.584507147</v>
      </c>
      <c r="AP24" s="98">
        <f t="shared" si="14"/>
        <v>-9085535.9963634685</v>
      </c>
      <c r="AQ24" s="98">
        <f t="shared" si="14"/>
        <v>-6526010.5168397073</v>
      </c>
      <c r="AR24" s="98">
        <f t="shared" si="14"/>
        <v>-5520744.048754192</v>
      </c>
      <c r="AS24" s="98">
        <f t="shared" si="14"/>
        <v>-4777323.4923177864</v>
      </c>
      <c r="AT24" s="98">
        <f t="shared" si="14"/>
        <v>-3414170.0639102599</v>
      </c>
      <c r="AU24" s="98">
        <f t="shared" si="14"/>
        <v>-1138913.8374915221</v>
      </c>
      <c r="AV24" s="98"/>
      <c r="AW24" s="98"/>
      <c r="AX24" s="98"/>
      <c r="AY24" s="98"/>
      <c r="AZ24" s="8"/>
    </row>
    <row r="25" spans="1:52" x14ac:dyDescent="0.35">
      <c r="D25" s="8"/>
      <c r="L25" s="6" t="s">
        <v>85</v>
      </c>
      <c r="M25" s="98"/>
      <c r="N25" s="102"/>
      <c r="O25" s="103"/>
      <c r="P25" s="100">
        <f>E18-P13</f>
        <v>4033</v>
      </c>
      <c r="Q25" s="100">
        <f t="shared" ref="Q25:AM25" si="15">P25-Q13</f>
        <v>3773</v>
      </c>
      <c r="R25" s="100">
        <f>Q25-R13</f>
        <v>3513</v>
      </c>
      <c r="S25" s="100">
        <f t="shared" si="15"/>
        <v>3253</v>
      </c>
      <c r="T25" s="100">
        <f t="shared" si="15"/>
        <v>2993</v>
      </c>
      <c r="U25" s="166">
        <f t="shared" si="15"/>
        <v>2733</v>
      </c>
      <c r="V25" s="100">
        <f t="shared" si="15"/>
        <v>2473</v>
      </c>
      <c r="W25" s="100">
        <f t="shared" si="15"/>
        <v>2213</v>
      </c>
      <c r="X25" s="100">
        <f t="shared" si="15"/>
        <v>1953</v>
      </c>
      <c r="Y25" s="100">
        <f t="shared" si="15"/>
        <v>1693</v>
      </c>
      <c r="Z25" s="100">
        <f t="shared" si="15"/>
        <v>1433</v>
      </c>
      <c r="AA25" s="100">
        <f t="shared" si="15"/>
        <v>1173</v>
      </c>
      <c r="AB25" s="100">
        <f t="shared" si="15"/>
        <v>913</v>
      </c>
      <c r="AC25" s="100">
        <f t="shared" si="15"/>
        <v>653</v>
      </c>
      <c r="AD25" s="100">
        <f t="shared" si="15"/>
        <v>393</v>
      </c>
      <c r="AE25" s="101">
        <f t="shared" si="15"/>
        <v>133</v>
      </c>
      <c r="AF25" s="100">
        <f t="shared" si="15"/>
        <v>0</v>
      </c>
      <c r="AG25" s="100">
        <f t="shared" si="15"/>
        <v>0</v>
      </c>
      <c r="AH25" s="100">
        <f t="shared" si="15"/>
        <v>0</v>
      </c>
      <c r="AI25" s="100">
        <f t="shared" si="15"/>
        <v>0</v>
      </c>
      <c r="AJ25" s="100">
        <f t="shared" si="15"/>
        <v>0</v>
      </c>
      <c r="AK25" s="100">
        <f t="shared" si="15"/>
        <v>0</v>
      </c>
      <c r="AL25" s="100">
        <f t="shared" si="15"/>
        <v>0</v>
      </c>
      <c r="AM25" s="100">
        <f t="shared" si="15"/>
        <v>0</v>
      </c>
      <c r="AN25" s="100">
        <f>AM25-AN13</f>
        <v>0</v>
      </c>
      <c r="AO25" s="100">
        <f t="shared" ref="AO25:AU25" si="16">AN25-AO13</f>
        <v>0</v>
      </c>
      <c r="AP25" s="100">
        <f t="shared" si="16"/>
        <v>0</v>
      </c>
      <c r="AQ25" s="100">
        <f t="shared" si="16"/>
        <v>0</v>
      </c>
      <c r="AR25" s="100">
        <f t="shared" si="16"/>
        <v>0</v>
      </c>
      <c r="AS25" s="100">
        <f t="shared" si="16"/>
        <v>0</v>
      </c>
      <c r="AT25" s="100">
        <f t="shared" si="16"/>
        <v>0</v>
      </c>
      <c r="AU25" s="100">
        <f t="shared" si="16"/>
        <v>0</v>
      </c>
      <c r="AV25" s="100"/>
      <c r="AW25" s="100"/>
      <c r="AX25" s="100"/>
      <c r="AY25" s="100"/>
      <c r="AZ25" s="8"/>
    </row>
    <row r="26" spans="1:52" x14ac:dyDescent="0.35">
      <c r="C26" s="102"/>
      <c r="E26" s="91"/>
      <c r="L26" s="92"/>
      <c r="M26" s="105"/>
      <c r="N26" s="105"/>
      <c r="O26" s="107"/>
      <c r="P26" s="105"/>
      <c r="Q26" s="105"/>
      <c r="R26" s="105"/>
      <c r="S26" s="105"/>
      <c r="T26" s="105"/>
      <c r="U26" s="168"/>
      <c r="V26" s="105"/>
      <c r="W26" s="105"/>
      <c r="X26" s="105"/>
      <c r="Y26" s="105"/>
      <c r="Z26" s="105"/>
      <c r="AA26" s="105"/>
      <c r="AB26" s="105"/>
      <c r="AC26" s="105"/>
      <c r="AD26" s="105"/>
      <c r="AE26" s="106"/>
      <c r="AF26" s="105"/>
      <c r="AG26" s="105"/>
      <c r="AH26" s="105"/>
      <c r="AI26" s="105"/>
      <c r="AJ26" s="105"/>
      <c r="AK26" s="105"/>
      <c r="AL26" s="105"/>
      <c r="AM26" s="105"/>
      <c r="AN26" s="105"/>
      <c r="AO26" s="105"/>
      <c r="AP26" s="105"/>
      <c r="AQ26" s="105"/>
      <c r="AR26" s="105"/>
      <c r="AS26" s="105"/>
      <c r="AT26" s="105"/>
      <c r="AU26" s="105"/>
      <c r="AV26" s="102"/>
      <c r="AW26" s="102"/>
      <c r="AX26" s="102"/>
      <c r="AY26" s="102"/>
      <c r="AZ26" s="8"/>
    </row>
    <row r="27" spans="1:52" x14ac:dyDescent="0.35">
      <c r="C27" s="102"/>
      <c r="E27" s="91"/>
      <c r="L27" s="8"/>
      <c r="M27" s="102"/>
      <c r="N27" s="102"/>
      <c r="O27" s="103"/>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8"/>
    </row>
    <row r="28" spans="1:52" ht="26.25" x14ac:dyDescent="0.4">
      <c r="C28" s="102"/>
      <c r="L28" s="3" t="s">
        <v>19</v>
      </c>
      <c r="M28" s="108"/>
      <c r="N28" s="109"/>
      <c r="O28" s="10" t="s">
        <v>92</v>
      </c>
      <c r="P28" s="5">
        <f>+P12</f>
        <v>2022</v>
      </c>
      <c r="Q28" s="5">
        <f t="shared" ref="Q28:AN28" si="17">+Q12</f>
        <v>2023</v>
      </c>
      <c r="R28" s="5">
        <f t="shared" si="17"/>
        <v>2024</v>
      </c>
      <c r="S28" s="5">
        <f t="shared" si="17"/>
        <v>2025</v>
      </c>
      <c r="T28" s="5">
        <f t="shared" si="17"/>
        <v>2026</v>
      </c>
      <c r="U28" s="5">
        <f t="shared" si="17"/>
        <v>2027</v>
      </c>
      <c r="V28" s="5">
        <f t="shared" si="17"/>
        <v>2028</v>
      </c>
      <c r="W28" s="5">
        <f t="shared" si="17"/>
        <v>2029</v>
      </c>
      <c r="X28" s="5">
        <f t="shared" si="17"/>
        <v>2030</v>
      </c>
      <c r="Y28" s="5">
        <f t="shared" si="17"/>
        <v>2031</v>
      </c>
      <c r="Z28" s="5">
        <f t="shared" si="17"/>
        <v>2032</v>
      </c>
      <c r="AA28" s="5">
        <f t="shared" si="17"/>
        <v>2033</v>
      </c>
      <c r="AB28" s="5">
        <f t="shared" si="17"/>
        <v>2034</v>
      </c>
      <c r="AC28" s="5">
        <f t="shared" si="17"/>
        <v>2035</v>
      </c>
      <c r="AD28" s="5">
        <f t="shared" si="17"/>
        <v>2036</v>
      </c>
      <c r="AE28" s="5">
        <f t="shared" si="17"/>
        <v>2037</v>
      </c>
      <c r="AF28" s="5">
        <f t="shared" si="17"/>
        <v>2038</v>
      </c>
      <c r="AG28" s="5">
        <f t="shared" si="17"/>
        <v>2039</v>
      </c>
      <c r="AH28" s="5">
        <f t="shared" si="17"/>
        <v>2040</v>
      </c>
      <c r="AI28" s="5">
        <f t="shared" si="17"/>
        <v>2041</v>
      </c>
      <c r="AJ28" s="5">
        <f t="shared" si="17"/>
        <v>2042</v>
      </c>
      <c r="AK28" s="5">
        <f t="shared" si="17"/>
        <v>2043</v>
      </c>
      <c r="AL28" s="5">
        <f t="shared" si="17"/>
        <v>2044</v>
      </c>
      <c r="AM28" s="5">
        <f t="shared" si="17"/>
        <v>2045</v>
      </c>
      <c r="AN28" s="5">
        <f t="shared" si="17"/>
        <v>2046</v>
      </c>
      <c r="AO28" s="5">
        <f t="shared" ref="AO28:AU28" si="18">+AO12</f>
        <v>2047</v>
      </c>
      <c r="AP28" s="5">
        <f t="shared" si="18"/>
        <v>2048</v>
      </c>
      <c r="AQ28" s="5">
        <f t="shared" si="18"/>
        <v>2049</v>
      </c>
      <c r="AR28" s="5">
        <f t="shared" si="18"/>
        <v>2050</v>
      </c>
      <c r="AS28" s="5">
        <f t="shared" si="18"/>
        <v>2051</v>
      </c>
      <c r="AT28" s="5">
        <f t="shared" si="18"/>
        <v>2052</v>
      </c>
      <c r="AU28" s="5">
        <f t="shared" si="18"/>
        <v>2053</v>
      </c>
      <c r="AV28" s="165"/>
      <c r="AW28" s="165"/>
      <c r="AX28" s="165"/>
      <c r="AY28" s="165"/>
      <c r="AZ28" s="8"/>
    </row>
    <row r="29" spans="1:52" ht="13.15" x14ac:dyDescent="0.4">
      <c r="L29" s="3" t="s">
        <v>17</v>
      </c>
      <c r="M29" s="108"/>
      <c r="N29" s="109"/>
      <c r="O29" s="103">
        <f t="shared" ref="O29:AN30" si="19">(O16-O20)/1000</f>
        <v>-25767.775973587999</v>
      </c>
      <c r="P29" s="108">
        <f>(P16-P20)/1000</f>
        <v>7178.9190142989137</v>
      </c>
      <c r="Q29" s="108">
        <f t="shared" si="19"/>
        <v>6033.0840986281673</v>
      </c>
      <c r="R29" s="108">
        <f t="shared" si="19"/>
        <v>6175.5378889237563</v>
      </c>
      <c r="S29" s="108">
        <f t="shared" si="19"/>
        <v>6383.0308603319745</v>
      </c>
      <c r="T29" s="108">
        <f t="shared" si="19"/>
        <v>6606.0001377762555</v>
      </c>
      <c r="U29" s="108">
        <f t="shared" si="19"/>
        <v>6451.09103642837</v>
      </c>
      <c r="V29" s="108">
        <f t="shared" si="19"/>
        <v>5628.8345458160975</v>
      </c>
      <c r="W29" s="108">
        <f t="shared" si="19"/>
        <v>5762.2225907977036</v>
      </c>
      <c r="X29" s="108">
        <f t="shared" si="19"/>
        <v>6854.7245451250747</v>
      </c>
      <c r="Y29" s="108">
        <f t="shared" si="19"/>
        <v>7987.6668618671929</v>
      </c>
      <c r="Z29" s="108">
        <f t="shared" si="19"/>
        <v>9162.546526249811</v>
      </c>
      <c r="AA29" s="108">
        <f t="shared" si="19"/>
        <v>10380.915863045693</v>
      </c>
      <c r="AB29" s="108">
        <f t="shared" si="19"/>
        <v>11644.385260376856</v>
      </c>
      <c r="AC29" s="108">
        <f t="shared" si="19"/>
        <v>14331.834270209554</v>
      </c>
      <c r="AD29" s="108">
        <f t="shared" si="19"/>
        <v>16231.663537009645</v>
      </c>
      <c r="AE29" s="108">
        <f t="shared" si="19"/>
        <v>18779.690096962</v>
      </c>
      <c r="AF29" s="108">
        <f t="shared" si="19"/>
        <v>1027.3555123478211</v>
      </c>
      <c r="AG29" s="108">
        <f t="shared" si="19"/>
        <v>-19332.584835743863</v>
      </c>
      <c r="AH29" s="108">
        <f t="shared" si="19"/>
        <v>-18547.226976239024</v>
      </c>
      <c r="AI29" s="108">
        <f t="shared" si="19"/>
        <v>-18418.940634419214</v>
      </c>
      <c r="AJ29" s="108">
        <f t="shared" si="19"/>
        <v>-18331.998494419215</v>
      </c>
      <c r="AK29" s="108">
        <f t="shared" si="19"/>
        <v>-17810.452204419216</v>
      </c>
      <c r="AL29" s="108">
        <f t="shared" si="19"/>
        <v>-17530.790444419214</v>
      </c>
      <c r="AM29" s="108">
        <f t="shared" si="19"/>
        <v>-16155.139724419219</v>
      </c>
      <c r="AN29" s="108">
        <f t="shared" si="19"/>
        <v>-14672.576166954284</v>
      </c>
      <c r="AO29" s="108">
        <f t="shared" ref="AO29:AU29" si="20">(AO16-AO20)/1000</f>
        <v>-10662.063320684449</v>
      </c>
      <c r="AP29" s="108">
        <f t="shared" si="20"/>
        <v>-6856.3460818160711</v>
      </c>
      <c r="AQ29" s="108">
        <f t="shared" si="20"/>
        <v>-5317.9800842886898</v>
      </c>
      <c r="AR29" s="108">
        <f t="shared" si="20"/>
        <v>-4614.5225031565515</v>
      </c>
      <c r="AS29" s="108">
        <f t="shared" si="20"/>
        <v>-3892.8215458824252</v>
      </c>
      <c r="AT29" s="108">
        <f t="shared" si="20"/>
        <v>-2758.2742743537933</v>
      </c>
      <c r="AU29" s="108">
        <f t="shared" si="20"/>
        <v>-920.11724075060408</v>
      </c>
      <c r="AV29" s="102"/>
      <c r="AW29" s="102"/>
      <c r="AX29" s="102"/>
      <c r="AY29" s="102"/>
      <c r="AZ29" s="8"/>
    </row>
    <row r="30" spans="1:52" x14ac:dyDescent="0.35">
      <c r="L30" s="3" t="s">
        <v>18</v>
      </c>
      <c r="M30" s="108"/>
      <c r="N30" s="102"/>
      <c r="O30" s="107">
        <f t="shared" si="19"/>
        <v>-15757.136115309513</v>
      </c>
      <c r="P30" s="105">
        <f>(P17-P21)/1000</f>
        <v>-2912.0361950353868</v>
      </c>
      <c r="Q30" s="105">
        <f t="shared" si="19"/>
        <v>-1711.0364172560423</v>
      </c>
      <c r="R30" s="105">
        <f t="shared" si="19"/>
        <v>2145.759801545471</v>
      </c>
      <c r="S30" s="105">
        <f t="shared" si="19"/>
        <v>2566.6159084748178</v>
      </c>
      <c r="T30" s="105">
        <f t="shared" si="19"/>
        <v>3294.3152250608987</v>
      </c>
      <c r="U30" s="105">
        <f t="shared" si="19"/>
        <v>3842.8723923195785</v>
      </c>
      <c r="V30" s="105">
        <f t="shared" si="19"/>
        <v>4211.7082360462136</v>
      </c>
      <c r="W30" s="105">
        <f t="shared" si="19"/>
        <v>4828.6836720546371</v>
      </c>
      <c r="X30" s="105">
        <f t="shared" si="19"/>
        <v>5695.3974490772707</v>
      </c>
      <c r="Y30" s="105">
        <f t="shared" si="19"/>
        <v>6594.1986215055022</v>
      </c>
      <c r="Z30" s="105">
        <f t="shared" si="19"/>
        <v>7526.2752673252453</v>
      </c>
      <c r="AA30" s="105">
        <f t="shared" si="19"/>
        <v>8492.8595159178785</v>
      </c>
      <c r="AB30" s="105">
        <f t="shared" si="19"/>
        <v>9495.2280935597573</v>
      </c>
      <c r="AC30" s="105">
        <f t="shared" si="19"/>
        <v>11833.912549704053</v>
      </c>
      <c r="AD30" s="105">
        <f t="shared" si="19"/>
        <v>13996.889062761618</v>
      </c>
      <c r="AE30" s="105">
        <f t="shared" si="19"/>
        <v>15219.36347860798</v>
      </c>
      <c r="AF30" s="105">
        <f t="shared" si="19"/>
        <v>1154.5403832472898</v>
      </c>
      <c r="AG30" s="105">
        <f t="shared" si="19"/>
        <v>-15386.160371287395</v>
      </c>
      <c r="AH30" s="105">
        <f t="shared" si="19"/>
        <v>-14076.501330193138</v>
      </c>
      <c r="AI30" s="105">
        <f t="shared" si="19"/>
        <v>-13478.862685106047</v>
      </c>
      <c r="AJ30" s="105">
        <f t="shared" si="19"/>
        <v>-12395.899495106047</v>
      </c>
      <c r="AK30" s="105">
        <f t="shared" si="19"/>
        <v>-10865.417975106047</v>
      </c>
      <c r="AL30" s="105">
        <f t="shared" si="19"/>
        <v>-9806.2382651060434</v>
      </c>
      <c r="AM30" s="105">
        <f t="shared" si="19"/>
        <v>-8990.7688651060471</v>
      </c>
      <c r="AN30" s="105">
        <f t="shared" si="19"/>
        <v>-6828.3747837537803</v>
      </c>
      <c r="AO30" s="105">
        <f t="shared" ref="AO30:AU30" si="21">(AO17-AO21)/1000</f>
        <v>-4144.4762638226985</v>
      </c>
      <c r="AP30" s="105">
        <f t="shared" si="21"/>
        <v>-2229.1899145473981</v>
      </c>
      <c r="AQ30" s="105">
        <f t="shared" si="21"/>
        <v>-1208.0304325510169</v>
      </c>
      <c r="AR30" s="105">
        <f t="shared" si="21"/>
        <v>-906.22154559764056</v>
      </c>
      <c r="AS30" s="105">
        <f t="shared" si="21"/>
        <v>-884.50194643536111</v>
      </c>
      <c r="AT30" s="105">
        <f t="shared" si="21"/>
        <v>-655.89578955646641</v>
      </c>
      <c r="AU30" s="105">
        <f t="shared" si="21"/>
        <v>-218.79659674091789</v>
      </c>
      <c r="AV30" s="102"/>
      <c r="AW30" s="102"/>
      <c r="AX30" s="102"/>
      <c r="AY30" s="102"/>
      <c r="AZ30" s="8"/>
    </row>
    <row r="31" spans="1:52" x14ac:dyDescent="0.35">
      <c r="M31" s="108"/>
      <c r="N31" s="102"/>
      <c r="O31" s="103">
        <f>SUM(O29:O30)</f>
        <v>-41524.912088897516</v>
      </c>
      <c r="P31" s="108">
        <f>SUM(P29:P30)</f>
        <v>4266.8828192635265</v>
      </c>
      <c r="Q31" s="108">
        <f t="shared" ref="Q31:AN31" si="22">SUM(Q29:Q30)</f>
        <v>4322.0476813721252</v>
      </c>
      <c r="R31" s="108">
        <f t="shared" si="22"/>
        <v>8321.2976904692277</v>
      </c>
      <c r="S31" s="108">
        <f t="shared" si="22"/>
        <v>8949.6467688067933</v>
      </c>
      <c r="T31" s="108">
        <f t="shared" si="22"/>
        <v>9900.3153628371547</v>
      </c>
      <c r="U31" s="108">
        <f t="shared" si="22"/>
        <v>10293.963428747949</v>
      </c>
      <c r="V31" s="108">
        <f t="shared" si="22"/>
        <v>9840.5427818623102</v>
      </c>
      <c r="W31" s="108">
        <f t="shared" si="22"/>
        <v>10590.906262852341</v>
      </c>
      <c r="X31" s="108">
        <f t="shared" si="22"/>
        <v>12550.121994202345</v>
      </c>
      <c r="Y31" s="108">
        <f t="shared" si="22"/>
        <v>14581.865483372694</v>
      </c>
      <c r="Z31" s="108">
        <f t="shared" si="22"/>
        <v>16688.821793575058</v>
      </c>
      <c r="AA31" s="108">
        <f t="shared" si="22"/>
        <v>18873.775378963572</v>
      </c>
      <c r="AB31" s="108">
        <f t="shared" si="22"/>
        <v>21139.613353936613</v>
      </c>
      <c r="AC31" s="108">
        <f t="shared" si="22"/>
        <v>26165.746819913606</v>
      </c>
      <c r="AD31" s="108">
        <f t="shared" si="22"/>
        <v>30228.552599771261</v>
      </c>
      <c r="AE31" s="108">
        <f t="shared" si="22"/>
        <v>33999.053575569982</v>
      </c>
      <c r="AF31" s="108">
        <f t="shared" si="22"/>
        <v>2181.8958955951111</v>
      </c>
      <c r="AG31" s="108">
        <f t="shared" si="22"/>
        <v>-34718.745207031257</v>
      </c>
      <c r="AH31" s="108">
        <f t="shared" si="22"/>
        <v>-32623.72830643216</v>
      </c>
      <c r="AI31" s="108">
        <f t="shared" si="22"/>
        <v>-31897.803319525261</v>
      </c>
      <c r="AJ31" s="108">
        <f t="shared" si="22"/>
        <v>-30727.897989525263</v>
      </c>
      <c r="AK31" s="108">
        <f t="shared" si="22"/>
        <v>-28675.870179525264</v>
      </c>
      <c r="AL31" s="108">
        <f t="shared" si="22"/>
        <v>-27337.028709525257</v>
      </c>
      <c r="AM31" s="108">
        <f t="shared" si="22"/>
        <v>-25145.908589525265</v>
      </c>
      <c r="AN31" s="108">
        <f t="shared" si="22"/>
        <v>-21500.950950708066</v>
      </c>
      <c r="AO31" s="108">
        <f t="shared" ref="AO31:AU31" si="23">SUM(AO29:AO30)</f>
        <v>-14806.539584507147</v>
      </c>
      <c r="AP31" s="108">
        <f t="shared" si="23"/>
        <v>-9085.5359963634692</v>
      </c>
      <c r="AQ31" s="108">
        <f t="shared" si="23"/>
        <v>-6526.0105168397067</v>
      </c>
      <c r="AR31" s="108">
        <f t="shared" si="23"/>
        <v>-5520.7440487541917</v>
      </c>
      <c r="AS31" s="108">
        <f t="shared" si="23"/>
        <v>-4777.3234923177861</v>
      </c>
      <c r="AT31" s="108">
        <f t="shared" si="23"/>
        <v>-3414.1700639102596</v>
      </c>
      <c r="AU31" s="108">
        <f t="shared" si="23"/>
        <v>-1138.9138374915219</v>
      </c>
      <c r="AV31" s="102"/>
      <c r="AW31" s="102"/>
      <c r="AX31" s="102"/>
      <c r="AY31" s="102"/>
      <c r="AZ31" s="8"/>
    </row>
    <row r="32" spans="1:52" x14ac:dyDescent="0.35">
      <c r="L32" s="3" t="s">
        <v>20</v>
      </c>
      <c r="M32" s="108"/>
      <c r="N32" s="102"/>
      <c r="O32" s="103"/>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2"/>
      <c r="AW32" s="102"/>
      <c r="AX32" s="102"/>
      <c r="AY32" s="102"/>
      <c r="AZ32" s="8"/>
    </row>
    <row r="33" spans="1:53" x14ac:dyDescent="0.35">
      <c r="L33" s="3" t="str">
        <f>+L29</f>
        <v>Water Linear</v>
      </c>
      <c r="M33" s="108"/>
      <c r="N33" s="102"/>
      <c r="O33" s="103">
        <f>SUM(M33,O29)</f>
        <v>-25767.775973587999</v>
      </c>
      <c r="P33" s="108">
        <f>SUM($O$29,$P29:P29)</f>
        <v>-18588.856959289085</v>
      </c>
      <c r="Q33" s="108">
        <f>SUM($O$29,$P29:Q29)</f>
        <v>-12555.772860660918</v>
      </c>
      <c r="R33" s="108">
        <f>SUM($O$29,$P29:R29)</f>
        <v>-6380.2349717371617</v>
      </c>
      <c r="S33" s="108">
        <f>SUM($O$29,$P29:S29)</f>
        <v>2.7958885948128227</v>
      </c>
      <c r="T33" s="108">
        <f>SUM($O$29,$P29:T29)</f>
        <v>6608.7960263710684</v>
      </c>
      <c r="U33" s="108">
        <f>SUM($O$29,$P29:U29)</f>
        <v>13059.887062799438</v>
      </c>
      <c r="V33" s="108">
        <f>SUM($O$29,$P29:V29)</f>
        <v>18688.721608615535</v>
      </c>
      <c r="W33" s="108">
        <f>SUM($O$29,$P29:W29)</f>
        <v>24450.944199413239</v>
      </c>
      <c r="X33" s="108">
        <f>SUM($O$29,$P29:X29)</f>
        <v>31305.668744538314</v>
      </c>
      <c r="Y33" s="108">
        <f>SUM($O$29,$P29:Y29)</f>
        <v>39293.335606405504</v>
      </c>
      <c r="Z33" s="108">
        <f>SUM($O$29,$P29:Z29)</f>
        <v>48455.882132655315</v>
      </c>
      <c r="AA33" s="108">
        <f>SUM($O$29,$P29:AA29)</f>
        <v>58836.79799570101</v>
      </c>
      <c r="AB33" s="108">
        <f>SUM($O$29,$P29:AB29)</f>
        <v>70481.183256077871</v>
      </c>
      <c r="AC33" s="108">
        <f>SUM($O$29,$P29:AC29)</f>
        <v>84813.017526287425</v>
      </c>
      <c r="AD33" s="108">
        <f>SUM($O$29,$P29:AD29)</f>
        <v>101044.68106329707</v>
      </c>
      <c r="AE33" s="108">
        <f>SUM($O$29,$P29:AE29)</f>
        <v>119824.37116025908</v>
      </c>
      <c r="AF33" s="108">
        <f>SUM($O$29,$P29:AF29)</f>
        <v>120851.72667260689</v>
      </c>
      <c r="AG33" s="108">
        <f>SUM($O$29,$P29:AG29)</f>
        <v>101519.14183686303</v>
      </c>
      <c r="AH33" s="108">
        <f>SUM($O$29,$P29:AH29)</f>
        <v>82971.914860624005</v>
      </c>
      <c r="AI33" s="108">
        <f>SUM($O$29,$P29:AI29)</f>
        <v>64552.974226204795</v>
      </c>
      <c r="AJ33" s="108">
        <f>SUM($O$29,$P29:AJ29)</f>
        <v>46220.975731785584</v>
      </c>
      <c r="AK33" s="108">
        <f>SUM($O$29,$P29:AK29)</f>
        <v>28410.523527366367</v>
      </c>
      <c r="AL33" s="108">
        <f>SUM($O$29,$P29:AL29)</f>
        <v>10879.733082947154</v>
      </c>
      <c r="AM33" s="108">
        <f>SUM($O$29,$P29:AM29)</f>
        <v>-5275.4066414720655</v>
      </c>
      <c r="AN33" s="108">
        <f>SUM($O$29,$P29:AN29)</f>
        <v>-19947.98280842635</v>
      </c>
      <c r="AO33" s="108">
        <f>SUM($O$29,$P29:AO29)</f>
        <v>-30610.0461291108</v>
      </c>
      <c r="AP33" s="108">
        <f>SUM($O$29,$P29:AP29)</f>
        <v>-37466.392210926875</v>
      </c>
      <c r="AQ33" s="108">
        <f>SUM($O$29,$P29:AQ29)</f>
        <v>-42784.372295215566</v>
      </c>
      <c r="AR33" s="108">
        <f>SUM($O$29,$P29:AR29)</f>
        <v>-47398.894798372115</v>
      </c>
      <c r="AS33" s="108">
        <f>SUM($O$29,$P29:AS29)</f>
        <v>-51291.716344254542</v>
      </c>
      <c r="AT33" s="108">
        <f>SUM($O$29,$P29:AT29)</f>
        <v>-54049.990618608339</v>
      </c>
      <c r="AU33" s="108">
        <f>SUM($O$29,$P29:AU29)</f>
        <v>-54970.107859358941</v>
      </c>
      <c r="AV33" s="102"/>
      <c r="AW33" s="102"/>
      <c r="AX33" s="102"/>
      <c r="AY33" s="102"/>
      <c r="AZ33" s="8"/>
    </row>
    <row r="34" spans="1:53" x14ac:dyDescent="0.35">
      <c r="L34" s="3" t="str">
        <f>+L30</f>
        <v>Wastewater Linear</v>
      </c>
      <c r="M34" s="108"/>
      <c r="N34" s="102"/>
      <c r="O34" s="107">
        <f>SUM(M30,O30)</f>
        <v>-15757.136115309513</v>
      </c>
      <c r="P34" s="105">
        <f>SUM($O$30,$P30:P30)</f>
        <v>-18669.1723103449</v>
      </c>
      <c r="Q34" s="105">
        <f>SUM($O$30,$P30:Q30)</f>
        <v>-20380.208727600944</v>
      </c>
      <c r="R34" s="105">
        <f>SUM($O$30,$P30:R30)</f>
        <v>-18234.448926055473</v>
      </c>
      <c r="S34" s="105">
        <f>SUM($O$30,$P30:S30)</f>
        <v>-15667.833017580655</v>
      </c>
      <c r="T34" s="105">
        <f>SUM($O$30,$P30:T30)</f>
        <v>-12373.517792519757</v>
      </c>
      <c r="U34" s="105">
        <f>SUM($O$30,$P30:U30)</f>
        <v>-8530.6454002001774</v>
      </c>
      <c r="V34" s="105">
        <f>SUM($O$30,$P30:V30)</f>
        <v>-4318.9371641539637</v>
      </c>
      <c r="W34" s="105">
        <f>SUM($O$30,$P30:W30)</f>
        <v>509.74650790067335</v>
      </c>
      <c r="X34" s="105">
        <f>SUM($O$30,$P30:X30)</f>
        <v>6205.1439569779441</v>
      </c>
      <c r="Y34" s="105">
        <f>SUM($O$30,$P30:Y30)</f>
        <v>12799.342578483447</v>
      </c>
      <c r="Z34" s="105">
        <f>SUM($O$30,$P30:Z30)</f>
        <v>20325.617845808694</v>
      </c>
      <c r="AA34" s="105">
        <f>SUM($O$30,$P30:AA30)</f>
        <v>28818.477361726575</v>
      </c>
      <c r="AB34" s="105">
        <f>SUM($O$30,$P30:AB30)</f>
        <v>38313.705455286334</v>
      </c>
      <c r="AC34" s="105">
        <f>SUM($O$30,$P30:AC30)</f>
        <v>50147.618004990385</v>
      </c>
      <c r="AD34" s="105">
        <f>SUM($O$30,$P30:AD30)</f>
        <v>64144.507067752005</v>
      </c>
      <c r="AE34" s="105">
        <f>SUM($O$30,$P30:AE30)</f>
        <v>79363.870546359991</v>
      </c>
      <c r="AF34" s="105">
        <f>SUM($O$30,$P30:AF30)</f>
        <v>80518.410929607286</v>
      </c>
      <c r="AG34" s="105">
        <f>SUM($O$30,$P30:AG30)</f>
        <v>65132.250558319894</v>
      </c>
      <c r="AH34" s="105">
        <f>SUM($O$30,$P30:AH30)</f>
        <v>51055.749228126755</v>
      </c>
      <c r="AI34" s="105">
        <f>SUM($O$30,$P30:AI30)</f>
        <v>37576.886543020708</v>
      </c>
      <c r="AJ34" s="105">
        <f>SUM($O$30,$P30:AJ30)</f>
        <v>25180.987047914663</v>
      </c>
      <c r="AK34" s="105">
        <f>SUM($O$30,$P30:AK30)</f>
        <v>14315.569072808616</v>
      </c>
      <c r="AL34" s="105">
        <f>SUM($O$30,$P30:AL30)</f>
        <v>4509.3308077025722</v>
      </c>
      <c r="AM34" s="105">
        <f>SUM($O$30,$P30:AM30)</f>
        <v>-4481.4380574034749</v>
      </c>
      <c r="AN34" s="105">
        <f>SUM($O$30,$P30:AN30)</f>
        <v>-11309.812841157254</v>
      </c>
      <c r="AO34" s="105">
        <f>SUM($O$30,$P30:AO30)</f>
        <v>-15454.289104979953</v>
      </c>
      <c r="AP34" s="105">
        <f>SUM($O$30,$P30:AP30)</f>
        <v>-17683.479019527353</v>
      </c>
      <c r="AQ34" s="105">
        <f>SUM($O$30,$P30:AQ30)</f>
        <v>-18891.509452078368</v>
      </c>
      <c r="AR34" s="105">
        <f>SUM($O$30,$P30:AR30)</f>
        <v>-19797.730997676008</v>
      </c>
      <c r="AS34" s="105">
        <f>SUM($O$30,$P30:AS30)</f>
        <v>-20682.232944111369</v>
      </c>
      <c r="AT34" s="105">
        <f>SUM($O$30,$P30:AT30)</f>
        <v>-21338.128733667836</v>
      </c>
      <c r="AU34" s="105">
        <f>SUM($O$30,$P30:AU30)</f>
        <v>-21556.925330408754</v>
      </c>
      <c r="AV34" s="102"/>
      <c r="AW34" s="102"/>
      <c r="AX34" s="102"/>
      <c r="AY34" s="102"/>
      <c r="AZ34" s="8"/>
    </row>
    <row r="35" spans="1:53" x14ac:dyDescent="0.35">
      <c r="A35" s="81"/>
      <c r="B35" s="81"/>
      <c r="C35" s="81"/>
      <c r="E35" s="81"/>
      <c r="F35" s="81"/>
      <c r="G35" s="81"/>
      <c r="H35" s="81"/>
      <c r="I35" s="81"/>
      <c r="J35" s="81"/>
      <c r="K35" s="81"/>
      <c r="L35" s="81" t="s">
        <v>25</v>
      </c>
      <c r="M35" s="110"/>
      <c r="N35" s="113"/>
      <c r="O35" s="107">
        <f t="shared" ref="O35:AN35" si="24">SUM(O33:O34)</f>
        <v>-41524.912088897516</v>
      </c>
      <c r="P35" s="110">
        <f t="shared" si="24"/>
        <v>-37258.029269633989</v>
      </c>
      <c r="Q35" s="110">
        <f t="shared" si="24"/>
        <v>-32935.981588261864</v>
      </c>
      <c r="R35" s="110">
        <f t="shared" si="24"/>
        <v>-24614.683897792635</v>
      </c>
      <c r="S35" s="110">
        <f t="shared" si="24"/>
        <v>-15665.037128985841</v>
      </c>
      <c r="T35" s="110">
        <f t="shared" si="24"/>
        <v>-5764.7217661486884</v>
      </c>
      <c r="U35" s="110">
        <f t="shared" si="24"/>
        <v>4529.241662599261</v>
      </c>
      <c r="V35" s="110">
        <f t="shared" si="24"/>
        <v>14369.784444461571</v>
      </c>
      <c r="W35" s="110">
        <f t="shared" si="24"/>
        <v>24960.690707313912</v>
      </c>
      <c r="X35" s="110">
        <f t="shared" si="24"/>
        <v>37510.812701516261</v>
      </c>
      <c r="Y35" s="110">
        <f t="shared" si="24"/>
        <v>52092.678184888951</v>
      </c>
      <c r="Z35" s="110">
        <f t="shared" si="24"/>
        <v>68781.499978464009</v>
      </c>
      <c r="AA35" s="110">
        <f t="shared" si="24"/>
        <v>87655.275357427585</v>
      </c>
      <c r="AB35" s="110">
        <f t="shared" si="24"/>
        <v>108794.88871136421</v>
      </c>
      <c r="AC35" s="110">
        <f t="shared" si="24"/>
        <v>134960.6355312778</v>
      </c>
      <c r="AD35" s="110">
        <f t="shared" si="24"/>
        <v>165189.18813104907</v>
      </c>
      <c r="AE35" s="110">
        <f t="shared" si="24"/>
        <v>199188.24170661907</v>
      </c>
      <c r="AF35" s="110">
        <f t="shared" si="24"/>
        <v>201370.13760221418</v>
      </c>
      <c r="AG35" s="110">
        <f t="shared" si="24"/>
        <v>166651.39239518292</v>
      </c>
      <c r="AH35" s="110">
        <f t="shared" si="24"/>
        <v>134027.66408875075</v>
      </c>
      <c r="AI35" s="110">
        <f t="shared" si="24"/>
        <v>102129.8607692255</v>
      </c>
      <c r="AJ35" s="110">
        <f t="shared" si="24"/>
        <v>71401.962779700247</v>
      </c>
      <c r="AK35" s="110">
        <f t="shared" si="24"/>
        <v>42726.092600174983</v>
      </c>
      <c r="AL35" s="110">
        <f t="shared" si="24"/>
        <v>15389.063890649726</v>
      </c>
      <c r="AM35" s="110">
        <f t="shared" si="24"/>
        <v>-9756.8446988755404</v>
      </c>
      <c r="AN35" s="110">
        <f t="shared" si="24"/>
        <v>-31257.795649583604</v>
      </c>
      <c r="AO35" s="110">
        <f t="shared" ref="AO35:AU35" si="25">SUM(AO33:AO34)</f>
        <v>-46064.335234090751</v>
      </c>
      <c r="AP35" s="110">
        <f t="shared" si="25"/>
        <v>-55149.871230454228</v>
      </c>
      <c r="AQ35" s="110">
        <f t="shared" si="25"/>
        <v>-61675.881747293934</v>
      </c>
      <c r="AR35" s="110">
        <f t="shared" si="25"/>
        <v>-67196.625796048116</v>
      </c>
      <c r="AS35" s="110">
        <f t="shared" si="25"/>
        <v>-71973.949288365911</v>
      </c>
      <c r="AT35" s="110">
        <f t="shared" si="25"/>
        <v>-75388.119352276175</v>
      </c>
      <c r="AU35" s="110">
        <f t="shared" si="25"/>
        <v>-76527.033189767695</v>
      </c>
      <c r="AV35" s="113"/>
      <c r="AW35" s="113"/>
      <c r="AX35" s="113"/>
      <c r="AY35" s="113"/>
      <c r="AZ35" s="118"/>
      <c r="BA35" s="81"/>
    </row>
    <row r="36" spans="1:53" s="81" customFormat="1" x14ac:dyDescent="0.35">
      <c r="A36" s="3"/>
      <c r="B36" s="3"/>
      <c r="C36" s="3"/>
      <c r="E36" s="3"/>
      <c r="F36" s="3"/>
      <c r="G36" s="3"/>
      <c r="H36" s="3"/>
      <c r="I36" s="3"/>
      <c r="J36" s="3"/>
      <c r="K36" s="3"/>
      <c r="L36" s="3"/>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2"/>
      <c r="AQ36" s="102"/>
      <c r="AR36" s="102"/>
      <c r="AS36" s="102"/>
      <c r="AT36" s="102"/>
      <c r="AU36" s="8"/>
      <c r="AV36" s="8"/>
      <c r="AW36" s="8"/>
      <c r="AX36" s="8"/>
      <c r="AY36" s="8"/>
      <c r="AZ36" s="8"/>
      <c r="BA36" s="3"/>
    </row>
    <row r="37" spans="1:53" x14ac:dyDescent="0.35">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2"/>
      <c r="AQ37" s="102"/>
      <c r="AR37" s="102"/>
      <c r="AS37" s="102"/>
      <c r="AT37" s="102"/>
      <c r="AU37" s="8"/>
      <c r="AV37" s="8"/>
      <c r="AW37" s="8"/>
      <c r="AX37" s="8"/>
      <c r="AY37" s="8"/>
      <c r="AZ37" s="8"/>
    </row>
    <row r="38" spans="1:53" x14ac:dyDescent="0.35">
      <c r="M38" s="95"/>
    </row>
    <row r="39" spans="1:53" x14ac:dyDescent="0.35">
      <c r="M39" s="96"/>
    </row>
    <row r="40" spans="1:53" x14ac:dyDescent="0.35">
      <c r="AF40" s="95"/>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C3F34-90D8-4D4F-B77A-545DA72DEE9B}">
  <dimension ref="A1:L37"/>
  <sheetViews>
    <sheetView showGridLines="0" workbookViewId="0"/>
  </sheetViews>
  <sheetFormatPr defaultRowHeight="12.75" x14ac:dyDescent="0.35"/>
  <cols>
    <col min="1" max="1" width="13.53125" style="12" customWidth="1"/>
    <col min="2" max="4" width="10.73046875" customWidth="1"/>
    <col min="10" max="10" width="46.73046875" bestFit="1" customWidth="1"/>
    <col min="12" max="12" width="9.19921875" bestFit="1" customWidth="1"/>
  </cols>
  <sheetData>
    <row r="1" spans="1:4" x14ac:dyDescent="0.35">
      <c r="A1" s="12" t="s">
        <v>162</v>
      </c>
    </row>
    <row r="3" spans="1:4" ht="13.15" x14ac:dyDescent="0.4">
      <c r="A3" s="2" t="s">
        <v>72</v>
      </c>
    </row>
    <row r="7" spans="1:4" ht="13.15" x14ac:dyDescent="0.4">
      <c r="A7" s="2" t="s">
        <v>117</v>
      </c>
    </row>
    <row r="8" spans="1:4" x14ac:dyDescent="0.35">
      <c r="A8" s="11"/>
      <c r="B8" s="11"/>
      <c r="C8" s="11"/>
      <c r="D8" s="11"/>
    </row>
    <row r="9" spans="1:4" x14ac:dyDescent="0.35">
      <c r="A9" s="11"/>
      <c r="B9" s="225"/>
      <c r="C9" s="225"/>
      <c r="D9" s="225"/>
    </row>
    <row r="10" spans="1:4" ht="13.15" x14ac:dyDescent="0.4">
      <c r="A10" s="11"/>
      <c r="B10" s="15" t="s">
        <v>73</v>
      </c>
      <c r="C10" s="15" t="s">
        <v>74</v>
      </c>
      <c r="D10" s="15" t="s">
        <v>75</v>
      </c>
    </row>
    <row r="11" spans="1:4" x14ac:dyDescent="0.35">
      <c r="A11" s="12">
        <v>2021</v>
      </c>
      <c r="B11" s="14">
        <f>'input-debt-WDN-15'!X7</f>
        <v>19118.63714803569</v>
      </c>
      <c r="C11" s="14">
        <f>'input-debt-WCN-15'!X7</f>
        <v>10741.434043141984</v>
      </c>
      <c r="D11" s="14">
        <f t="shared" ref="D11:D18" si="0">SUM(B11:C11)</f>
        <v>29860.071191177674</v>
      </c>
    </row>
    <row r="12" spans="1:4" x14ac:dyDescent="0.35">
      <c r="A12" s="12">
        <v>2022</v>
      </c>
      <c r="B12" s="14">
        <f>'input-debt-WDN-15'!Y7</f>
        <v>80480.9142065864</v>
      </c>
      <c r="C12" s="14">
        <f>'input-debt-WCN-15'!Y7</f>
        <v>38664.274971400002</v>
      </c>
      <c r="D12" s="14">
        <f t="shared" si="0"/>
        <v>119145.18917798641</v>
      </c>
    </row>
    <row r="13" spans="1:4" x14ac:dyDescent="0.35">
      <c r="A13" s="12">
        <v>2023</v>
      </c>
      <c r="B13" s="14">
        <f>'input-debt-WDN-15'!Z7</f>
        <v>43424.551356108008</v>
      </c>
      <c r="C13" s="14">
        <f>'input-debt-WCN-15'!Z7</f>
        <v>23679.701759999996</v>
      </c>
      <c r="D13" s="14">
        <f t="shared" si="0"/>
        <v>67104.253116108011</v>
      </c>
    </row>
    <row r="14" spans="1:4" x14ac:dyDescent="0.35">
      <c r="A14" s="12">
        <v>2024</v>
      </c>
      <c r="B14" s="14">
        <f>'input-debt-WDN-15'!AA7</f>
        <v>6404.1550735759993</v>
      </c>
      <c r="C14" s="14">
        <f>'input-debt-WCN-15'!AA7</f>
        <v>9380.0179200000002</v>
      </c>
      <c r="D14" s="14">
        <f t="shared" si="0"/>
        <v>15784.172993575999</v>
      </c>
    </row>
    <row r="15" spans="1:4" x14ac:dyDescent="0.35">
      <c r="A15" s="12">
        <v>2025</v>
      </c>
      <c r="B15" s="14">
        <f>'input-debt-WDN-15'!AB7</f>
        <v>16282.964808593599</v>
      </c>
      <c r="C15" s="14">
        <f>'input-debt-WCN-15'!AB7</f>
        <v>367.952</v>
      </c>
      <c r="D15" s="14">
        <f t="shared" si="0"/>
        <v>16650.9168085936</v>
      </c>
    </row>
    <row r="16" spans="1:4" x14ac:dyDescent="0.35">
      <c r="A16" s="12">
        <v>2026</v>
      </c>
      <c r="B16" s="14">
        <f>'input-debt-WDN-15'!AC7</f>
        <v>6958.5578399999995</v>
      </c>
      <c r="C16" s="14">
        <f>'input-debt-WCN-15'!AC7</f>
        <v>331.15679999999998</v>
      </c>
      <c r="D16" s="14">
        <f t="shared" si="0"/>
        <v>7289.7146399999992</v>
      </c>
    </row>
    <row r="17" spans="1:12" x14ac:dyDescent="0.35">
      <c r="A17" s="12">
        <v>2027</v>
      </c>
      <c r="B17" s="14">
        <f>'input-debt-WDN-15'!AD7</f>
        <v>29416.622559999996</v>
      </c>
      <c r="C17" s="14">
        <f>'input-debt-WCN-15'!AD7</f>
        <v>6995.04</v>
      </c>
      <c r="D17" s="14">
        <f t="shared" si="0"/>
        <v>36411.662559999997</v>
      </c>
    </row>
    <row r="18" spans="1:12" x14ac:dyDescent="0.35">
      <c r="A18" s="12">
        <v>2028</v>
      </c>
      <c r="B18" s="14">
        <f>'input-debt-WDN-15'!AE7</f>
        <v>29416.622559999996</v>
      </c>
      <c r="C18" s="14">
        <f>'input-debt-WCN-15'!AE7</f>
        <v>6995.04</v>
      </c>
      <c r="D18" s="14">
        <f t="shared" si="0"/>
        <v>36411.662559999997</v>
      </c>
    </row>
    <row r="19" spans="1:12" s="1" customFormat="1" ht="13.15" x14ac:dyDescent="0.4">
      <c r="A19" s="2"/>
      <c r="B19" s="16">
        <f>SUM(B11:B18)</f>
        <v>231503.02555289966</v>
      </c>
      <c r="C19" s="16">
        <f>SUM(C11:C18)</f>
        <v>97154.617494541977</v>
      </c>
      <c r="D19" s="16">
        <f>SUM(D11:D18)</f>
        <v>328657.64304744173</v>
      </c>
    </row>
    <row r="20" spans="1:12" x14ac:dyDescent="0.35">
      <c r="A20" s="11"/>
      <c r="B20" s="11"/>
      <c r="C20" s="11"/>
      <c r="D20" s="11"/>
    </row>
    <row r="21" spans="1:12" x14ac:dyDescent="0.35">
      <c r="A21" s="11"/>
      <c r="B21" s="11"/>
      <c r="C21" s="11"/>
      <c r="D21" s="11"/>
    </row>
    <row r="22" spans="1:12" x14ac:dyDescent="0.35">
      <c r="A22" s="11"/>
      <c r="B22" s="11"/>
      <c r="C22" s="11"/>
      <c r="D22" s="11"/>
    </row>
    <row r="23" spans="1:12" ht="13.15" x14ac:dyDescent="0.4">
      <c r="A23" s="126" t="s">
        <v>148</v>
      </c>
      <c r="B23" s="11"/>
      <c r="C23" s="11"/>
      <c r="D23" s="11"/>
    </row>
    <row r="24" spans="1:12" ht="13.5" thickBot="1" x14ac:dyDescent="0.45">
      <c r="A24" s="11"/>
      <c r="B24" s="15" t="s">
        <v>71</v>
      </c>
      <c r="C24" s="15" t="s">
        <v>150</v>
      </c>
    </row>
    <row r="25" spans="1:12" ht="13.15" x14ac:dyDescent="0.4">
      <c r="A25" s="11"/>
      <c r="B25" s="11"/>
      <c r="E25" s="148" t="s">
        <v>132</v>
      </c>
      <c r="F25" s="149"/>
      <c r="G25" s="149"/>
      <c r="H25" s="149"/>
      <c r="I25" s="149"/>
      <c r="J25" s="149"/>
      <c r="K25" s="154"/>
      <c r="L25" s="147"/>
    </row>
    <row r="26" spans="1:12" ht="13.15" thickBot="1" x14ac:dyDescent="0.4">
      <c r="A26" s="11" t="s">
        <v>76</v>
      </c>
      <c r="B26" s="13"/>
      <c r="E26" s="150"/>
      <c r="F26" s="151"/>
      <c r="G26" s="151"/>
      <c r="H26" s="152"/>
      <c r="I26" s="155" t="s">
        <v>130</v>
      </c>
      <c r="J26" s="151"/>
      <c r="K26" s="153"/>
    </row>
    <row r="27" spans="1:12" x14ac:dyDescent="0.35">
      <c r="A27" s="11">
        <v>2021</v>
      </c>
      <c r="B27" s="13">
        <v>3.2299999999999995E-2</v>
      </c>
      <c r="C27" s="13">
        <v>3.5499999999999997E-2</v>
      </c>
    </row>
    <row r="28" spans="1:12" x14ac:dyDescent="0.35">
      <c r="A28" s="11">
        <v>2022</v>
      </c>
      <c r="B28" s="13">
        <v>3.3818926666666665E-2</v>
      </c>
      <c r="C28" s="13">
        <v>3.6415259999999998E-2</v>
      </c>
    </row>
    <row r="29" spans="1:12" x14ac:dyDescent="0.35">
      <c r="A29" s="11">
        <v>2023</v>
      </c>
      <c r="B29" s="13">
        <v>3.4882659999999996E-2</v>
      </c>
      <c r="C29" s="13">
        <v>3.7098519999999996E-2</v>
      </c>
    </row>
    <row r="30" spans="1:12" x14ac:dyDescent="0.35">
      <c r="A30" s="11">
        <v>2024</v>
      </c>
      <c r="B30" s="13">
        <v>3.5297339999999996E-2</v>
      </c>
      <c r="C30" s="13">
        <v>3.7396639999999995E-2</v>
      </c>
    </row>
    <row r="31" spans="1:12" x14ac:dyDescent="0.35">
      <c r="A31" s="11">
        <v>2025</v>
      </c>
      <c r="B31" s="13">
        <v>3.5599509999999994E-2</v>
      </c>
      <c r="C31" s="13">
        <v>3.7600429999999997E-2</v>
      </c>
    </row>
    <row r="32" spans="1:12" x14ac:dyDescent="0.35">
      <c r="A32" s="11">
        <v>2026</v>
      </c>
      <c r="B32" s="13">
        <v>3.6089049999999998E-2</v>
      </c>
      <c r="C32" s="13">
        <v>3.7866709999999998E-2</v>
      </c>
    </row>
    <row r="33" spans="1:3" x14ac:dyDescent="0.35">
      <c r="A33" s="11">
        <v>2027</v>
      </c>
      <c r="B33" s="13">
        <v>3.6692876666666666E-2</v>
      </c>
      <c r="C33" s="13">
        <v>3.8151930000000001E-2</v>
      </c>
    </row>
    <row r="34" spans="1:3" x14ac:dyDescent="0.35">
      <c r="A34" s="11">
        <v>2028</v>
      </c>
      <c r="B34" s="13">
        <v>3.7243856666666658E-2</v>
      </c>
      <c r="C34" s="13">
        <v>3.8365109999999994E-2</v>
      </c>
    </row>
    <row r="35" spans="1:3" x14ac:dyDescent="0.35">
      <c r="A35" s="11"/>
      <c r="B35" s="13"/>
    </row>
    <row r="36" spans="1:3" x14ac:dyDescent="0.35">
      <c r="A36" s="11" t="s">
        <v>118</v>
      </c>
      <c r="B36" s="13">
        <f>SUMPRODUCT(D11:D18,B27:B34)/D19</f>
        <v>3.4807526507405123E-2</v>
      </c>
      <c r="C36" s="13">
        <f>SUMPRODUCT(D11:D18,C27:C34)/D19</f>
        <v>3.7019406426433192E-2</v>
      </c>
    </row>
    <row r="37" spans="1:3" x14ac:dyDescent="0.35">
      <c r="B37" s="13"/>
    </row>
  </sheetData>
  <mergeCells count="1">
    <mergeCell ref="B9:D9"/>
  </mergeCells>
  <hyperlinks>
    <hyperlink ref="I26" r:id="rId1" xr:uid="{20B73C96-E5EE-4723-9677-5B1E0EF3BE73}"/>
  </hyperlinks>
  <pageMargins left="0.7" right="0.7" top="0.75" bottom="0.75" header="0.3" footer="0.3"/>
  <pageSetup orientation="portrait" verticalDpi="300"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D1D5A-C736-401F-B0B3-F160204D915A}">
  <dimension ref="A1:AS76"/>
  <sheetViews>
    <sheetView showGridLines="0" zoomScale="40" zoomScaleNormal="40" workbookViewId="0">
      <pane xSplit="2" ySplit="7" topLeftCell="G8" activePane="bottomRight" state="frozen"/>
      <selection activeCell="F31" sqref="F31"/>
      <selection pane="topRight" activeCell="F31" sqref="F31"/>
      <selection pane="bottomLeft" activeCell="F31" sqref="F31"/>
      <selection pane="bottomRight"/>
    </sheetView>
  </sheetViews>
  <sheetFormatPr defaultColWidth="9.46484375" defaultRowHeight="15" customHeight="1" outlineLevelRow="1" outlineLevelCol="1" x14ac:dyDescent="0.35"/>
  <cols>
    <col min="1" max="1" width="46.46484375" style="41" bestFit="1" customWidth="1"/>
    <col min="2" max="2" width="33.73046875" style="41" bestFit="1" customWidth="1"/>
    <col min="3" max="3" width="7.46484375" style="42" customWidth="1" outlineLevel="1"/>
    <col min="4" max="6" width="12.73046875" style="42" customWidth="1" outlineLevel="1"/>
    <col min="7" max="7" width="12.73046875" style="42" customWidth="1"/>
    <col min="8" max="8" width="12.73046875" style="42" customWidth="1" outlineLevel="1"/>
    <col min="9" max="20" width="12.73046875" style="43" customWidth="1" outlineLevel="1"/>
    <col min="21" max="21" width="15.46484375" style="43" customWidth="1"/>
    <col min="22" max="36" width="12.73046875" style="43" customWidth="1"/>
    <col min="37" max="16384" width="9.46484375" style="41"/>
  </cols>
  <sheetData>
    <row r="1" spans="1:36" ht="15" customHeight="1" x14ac:dyDescent="0.35">
      <c r="A1" s="41" t="s">
        <v>162</v>
      </c>
    </row>
    <row r="3" spans="1:36" s="20" customFormat="1" ht="15" customHeight="1" x14ac:dyDescent="0.4">
      <c r="A3" s="17" t="s">
        <v>26</v>
      </c>
      <c r="B3" s="18"/>
      <c r="C3" s="18"/>
      <c r="D3" s="18"/>
      <c r="E3" s="18"/>
      <c r="F3" s="18"/>
      <c r="G3" s="18"/>
      <c r="H3" s="18"/>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row>
    <row r="4" spans="1:36" s="20" customFormat="1" ht="15" customHeight="1" x14ac:dyDescent="0.4">
      <c r="A4" s="21" t="s">
        <v>115</v>
      </c>
      <c r="C4" s="80"/>
      <c r="E4" s="22"/>
      <c r="F4" s="23"/>
      <c r="I4" s="24"/>
      <c r="J4" s="24"/>
      <c r="K4" s="24"/>
      <c r="L4" s="24"/>
      <c r="M4" s="24"/>
      <c r="N4" s="24"/>
      <c r="O4" s="24"/>
      <c r="P4" s="24"/>
      <c r="Q4" s="24"/>
      <c r="R4" s="24"/>
      <c r="S4" s="24"/>
      <c r="T4" s="24"/>
      <c r="U4" s="24"/>
      <c r="V4" s="24"/>
      <c r="W4" s="131"/>
      <c r="X4" s="131"/>
      <c r="Y4" s="131"/>
      <c r="Z4" s="131"/>
      <c r="AA4" s="131"/>
      <c r="AB4" s="131"/>
      <c r="AC4" s="131"/>
      <c r="AD4" s="131"/>
      <c r="AE4" s="131"/>
      <c r="AF4" s="24"/>
      <c r="AG4" s="24"/>
      <c r="AH4" s="24"/>
      <c r="AI4" s="24"/>
      <c r="AJ4" s="24"/>
    </row>
    <row r="5" spans="1:36" s="27" customFormat="1" ht="15" customHeight="1" x14ac:dyDescent="0.4">
      <c r="A5" s="25" t="s">
        <v>116</v>
      </c>
      <c r="B5" s="20"/>
      <c r="C5" s="20"/>
      <c r="D5" s="20"/>
      <c r="E5" s="20"/>
      <c r="F5" s="20"/>
      <c r="G5" s="20"/>
      <c r="H5" s="20"/>
      <c r="I5" s="232"/>
      <c r="J5" s="232"/>
      <c r="K5" s="232"/>
      <c r="L5" s="232"/>
      <c r="M5" s="232"/>
      <c r="N5" s="232"/>
      <c r="O5" s="232"/>
      <c r="P5" s="232"/>
      <c r="Q5" s="232"/>
      <c r="R5" s="26"/>
      <c r="S5" s="26"/>
      <c r="T5" s="127"/>
      <c r="U5" s="127"/>
      <c r="V5" s="26"/>
      <c r="W5" s="232"/>
      <c r="X5" s="232"/>
      <c r="Y5" s="232"/>
      <c r="Z5" s="232"/>
      <c r="AA5" s="232"/>
      <c r="AB5" s="232"/>
      <c r="AC5" s="232"/>
      <c r="AD5" s="232"/>
      <c r="AE5" s="232"/>
      <c r="AF5" s="26"/>
      <c r="AG5" s="26"/>
      <c r="AH5" s="127"/>
      <c r="AI5" s="127"/>
      <c r="AJ5" s="138"/>
    </row>
    <row r="6" spans="1:36" s="28" customFormat="1" ht="30" customHeight="1" x14ac:dyDescent="0.35">
      <c r="A6" s="226" t="s">
        <v>27</v>
      </c>
      <c r="B6" s="226" t="s">
        <v>28</v>
      </c>
      <c r="C6" s="229" t="s">
        <v>16</v>
      </c>
      <c r="D6" s="230"/>
      <c r="E6" s="230"/>
      <c r="F6" s="230"/>
      <c r="G6" s="231"/>
      <c r="H6" s="233" t="s">
        <v>77</v>
      </c>
      <c r="I6" s="234"/>
      <c r="J6" s="234"/>
      <c r="K6" s="234"/>
      <c r="L6" s="234"/>
      <c r="M6" s="234"/>
      <c r="N6" s="234"/>
      <c r="O6" s="234"/>
      <c r="P6" s="234"/>
      <c r="Q6" s="234"/>
      <c r="R6" s="234"/>
      <c r="S6" s="234"/>
      <c r="T6" s="234"/>
      <c r="U6" s="235"/>
      <c r="V6" s="233" t="s">
        <v>62</v>
      </c>
      <c r="W6" s="234"/>
      <c r="X6" s="234"/>
      <c r="Y6" s="234"/>
      <c r="Z6" s="234"/>
      <c r="AA6" s="234"/>
      <c r="AB6" s="234"/>
      <c r="AC6" s="234"/>
      <c r="AD6" s="234"/>
      <c r="AE6" s="234"/>
      <c r="AF6" s="234"/>
      <c r="AG6" s="234"/>
      <c r="AH6" s="234"/>
      <c r="AI6" s="235"/>
    </row>
    <row r="7" spans="1:36" s="31" customFormat="1" ht="30" customHeight="1" x14ac:dyDescent="0.35">
      <c r="A7" s="227"/>
      <c r="B7" s="228"/>
      <c r="C7" s="29" t="s">
        <v>78</v>
      </c>
      <c r="D7" s="29" t="s">
        <v>79</v>
      </c>
      <c r="E7" s="29" t="s">
        <v>80</v>
      </c>
      <c r="F7" s="29" t="s">
        <v>81</v>
      </c>
      <c r="G7" s="29" t="s">
        <v>21</v>
      </c>
      <c r="H7" s="30">
        <v>2016</v>
      </c>
      <c r="I7" s="30">
        <v>2017</v>
      </c>
      <c r="J7" s="30">
        <v>2018</v>
      </c>
      <c r="K7" s="30">
        <v>2019</v>
      </c>
      <c r="L7" s="30">
        <v>2020</v>
      </c>
      <c r="M7" s="30">
        <v>2021</v>
      </c>
      <c r="N7" s="30">
        <v>2022</v>
      </c>
      <c r="O7" s="30">
        <v>2023</v>
      </c>
      <c r="P7" s="30">
        <v>2024</v>
      </c>
      <c r="Q7" s="30">
        <v>2025</v>
      </c>
      <c r="R7" s="30">
        <v>2026</v>
      </c>
      <c r="S7" s="30">
        <v>2027</v>
      </c>
      <c r="T7" s="30">
        <v>2028</v>
      </c>
      <c r="U7" s="30" t="s">
        <v>107</v>
      </c>
      <c r="V7" s="30">
        <v>2016</v>
      </c>
      <c r="W7" s="30">
        <v>2017</v>
      </c>
      <c r="X7" s="30">
        <v>2018</v>
      </c>
      <c r="Y7" s="30">
        <v>2019</v>
      </c>
      <c r="Z7" s="30">
        <v>2020</v>
      </c>
      <c r="AA7" s="30">
        <v>2021</v>
      </c>
      <c r="AB7" s="30">
        <v>2022</v>
      </c>
      <c r="AC7" s="30">
        <v>2023</v>
      </c>
      <c r="AD7" s="30">
        <v>2024</v>
      </c>
      <c r="AE7" s="30">
        <v>2025</v>
      </c>
      <c r="AF7" s="30">
        <v>2026</v>
      </c>
      <c r="AG7" s="30">
        <v>2027</v>
      </c>
      <c r="AH7" s="30">
        <v>2028</v>
      </c>
      <c r="AI7" s="30" t="s">
        <v>107</v>
      </c>
    </row>
    <row r="8" spans="1:36" s="31" customFormat="1" ht="15" customHeight="1" x14ac:dyDescent="0.35">
      <c r="A8" s="56" t="s">
        <v>29</v>
      </c>
      <c r="B8" s="57"/>
      <c r="C8" s="57"/>
      <c r="D8" s="57"/>
      <c r="E8" s="57"/>
      <c r="F8" s="57"/>
      <c r="G8" s="57"/>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row>
    <row r="9" spans="1:36" s="34" customFormat="1" ht="15" customHeight="1" outlineLevel="1" x14ac:dyDescent="0.35">
      <c r="A9" s="33" t="s">
        <v>30</v>
      </c>
      <c r="B9" s="46" t="s">
        <v>31</v>
      </c>
      <c r="C9" s="156">
        <v>1</v>
      </c>
      <c r="D9" s="156">
        <v>0.27900000000000003</v>
      </c>
      <c r="E9" s="156">
        <v>0.55000000000000004</v>
      </c>
      <c r="F9" s="156">
        <v>0.17100000000000001</v>
      </c>
      <c r="G9" s="139">
        <f t="shared" ref="G9:G26" si="0">SUM(D9:F9)</f>
        <v>1</v>
      </c>
      <c r="H9" s="49">
        <v>0</v>
      </c>
      <c r="I9" s="49">
        <v>0</v>
      </c>
      <c r="J9" s="49">
        <v>0</v>
      </c>
      <c r="K9" s="49">
        <v>1448.6772859889527</v>
      </c>
      <c r="L9" s="49">
        <v>785.09050841934834</v>
      </c>
      <c r="M9" s="48">
        <v>1511.7245208000002</v>
      </c>
      <c r="N9" s="48">
        <v>18334.970160000004</v>
      </c>
      <c r="O9" s="48">
        <v>0</v>
      </c>
      <c r="P9" s="48">
        <v>0</v>
      </c>
      <c r="Q9" s="48">
        <v>0</v>
      </c>
      <c r="R9" s="48">
        <v>0</v>
      </c>
      <c r="S9" s="48">
        <v>0</v>
      </c>
      <c r="T9" s="48">
        <v>0</v>
      </c>
      <c r="U9" s="48">
        <f>SUM(H9:T9)</f>
        <v>22080.462475208304</v>
      </c>
      <c r="V9" s="49">
        <f t="shared" ref="V9:AF10" si="1">H9*$C9*$D9</f>
        <v>0</v>
      </c>
      <c r="W9" s="49">
        <f t="shared" si="1"/>
        <v>0</v>
      </c>
      <c r="X9" s="49">
        <f t="shared" si="1"/>
        <v>0</v>
      </c>
      <c r="Y9" s="49">
        <f t="shared" si="1"/>
        <v>404.18096279091782</v>
      </c>
      <c r="Z9" s="49">
        <f t="shared" si="1"/>
        <v>219.0402518489982</v>
      </c>
      <c r="AA9" s="49">
        <f t="shared" si="1"/>
        <v>421.77114130320007</v>
      </c>
      <c r="AB9" s="49">
        <f t="shared" si="1"/>
        <v>5115.4566746400014</v>
      </c>
      <c r="AC9" s="49">
        <f t="shared" si="1"/>
        <v>0</v>
      </c>
      <c r="AD9" s="49">
        <f t="shared" si="1"/>
        <v>0</v>
      </c>
      <c r="AE9" s="49">
        <f t="shared" si="1"/>
        <v>0</v>
      </c>
      <c r="AF9" s="49">
        <f t="shared" si="1"/>
        <v>0</v>
      </c>
      <c r="AG9" s="49">
        <f t="shared" ref="AG9:AH24" si="2">S9*$C9*$D9</f>
        <v>0</v>
      </c>
      <c r="AH9" s="49">
        <f t="shared" si="2"/>
        <v>0</v>
      </c>
      <c r="AI9" s="48">
        <f>SUM(V9:AH9)</f>
        <v>6160.4490305831177</v>
      </c>
    </row>
    <row r="10" spans="1:36" s="34" customFormat="1" ht="15" customHeight="1" outlineLevel="1" x14ac:dyDescent="0.35">
      <c r="A10" s="33" t="s">
        <v>93</v>
      </c>
      <c r="B10" s="46" t="s">
        <v>31</v>
      </c>
      <c r="C10" s="156">
        <v>1</v>
      </c>
      <c r="D10" s="156">
        <v>0.27900000000000003</v>
      </c>
      <c r="E10" s="156">
        <v>0.55000000000000004</v>
      </c>
      <c r="F10" s="156">
        <v>0.17100000000000001</v>
      </c>
      <c r="G10" s="139">
        <f>SUM(D10:F10)</f>
        <v>1</v>
      </c>
      <c r="H10" s="49">
        <v>0</v>
      </c>
      <c r="I10" s="49">
        <v>0</v>
      </c>
      <c r="J10" s="49">
        <v>0</v>
      </c>
      <c r="K10" s="49">
        <v>0</v>
      </c>
      <c r="L10" s="49">
        <v>0</v>
      </c>
      <c r="M10" s="48">
        <v>0</v>
      </c>
      <c r="N10" s="48">
        <v>0</v>
      </c>
      <c r="O10" s="48">
        <v>0</v>
      </c>
      <c r="P10" s="48">
        <v>0</v>
      </c>
      <c r="Q10" s="48">
        <v>0</v>
      </c>
      <c r="R10" s="48">
        <v>0</v>
      </c>
      <c r="S10" s="48">
        <v>6500</v>
      </c>
      <c r="T10" s="48">
        <v>6500</v>
      </c>
      <c r="U10" s="48">
        <f t="shared" ref="U10:U54" si="3">SUM(H10:T10)</f>
        <v>13000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2"/>
        <v>1813.5000000000002</v>
      </c>
      <c r="AH10" s="49">
        <f t="shared" si="2"/>
        <v>1813.5000000000002</v>
      </c>
      <c r="AI10" s="48">
        <f t="shared" ref="AI10:AI53" si="4">SUM(V10:AH10)</f>
        <v>3627.0000000000005</v>
      </c>
    </row>
    <row r="11" spans="1:36" s="34" customFormat="1" ht="15" customHeight="1" outlineLevel="1" x14ac:dyDescent="0.35">
      <c r="A11" s="33" t="s">
        <v>32</v>
      </c>
      <c r="B11" s="46" t="s">
        <v>31</v>
      </c>
      <c r="C11" s="156">
        <v>1</v>
      </c>
      <c r="D11" s="156">
        <v>0.71099999999999997</v>
      </c>
      <c r="E11" s="156">
        <v>0.157</v>
      </c>
      <c r="F11" s="156">
        <v>0.13200000000000001</v>
      </c>
      <c r="G11" s="139">
        <f t="shared" si="0"/>
        <v>1</v>
      </c>
      <c r="H11" s="49">
        <v>67.774346326104492</v>
      </c>
      <c r="I11" s="49">
        <v>49.216702534107029</v>
      </c>
      <c r="J11" s="49">
        <v>118.90225486815145</v>
      </c>
      <c r="K11" s="49">
        <v>1577.2209579063333</v>
      </c>
      <c r="L11" s="49">
        <v>6710.2307128330613</v>
      </c>
      <c r="M11" s="48">
        <v>3801.1912016000001</v>
      </c>
      <c r="N11" s="48">
        <v>22249.760000000002</v>
      </c>
      <c r="O11" s="48">
        <v>1300</v>
      </c>
      <c r="P11" s="48">
        <v>0</v>
      </c>
      <c r="Q11" s="48">
        <v>0</v>
      </c>
      <c r="R11" s="48">
        <v>0</v>
      </c>
      <c r="S11" s="48">
        <v>0</v>
      </c>
      <c r="T11" s="48">
        <v>0</v>
      </c>
      <c r="U11" s="48">
        <f t="shared" si="3"/>
        <v>35874.296176067757</v>
      </c>
      <c r="V11" s="49">
        <f>H11*$C11*$D11</f>
        <v>48.187560237860289</v>
      </c>
      <c r="W11" s="49">
        <f t="shared" ref="W11:W25" si="5">I11*$C11*$D11</f>
        <v>34.993075501750099</v>
      </c>
      <c r="X11" s="49">
        <f t="shared" ref="X11:X25" si="6">J11*$C11*$D11</f>
        <v>84.539503211255678</v>
      </c>
      <c r="Y11" s="49">
        <f t="shared" ref="Y11:Y25" si="7">K11*$C11*$D11</f>
        <v>1121.4041010714029</v>
      </c>
      <c r="Z11" s="49">
        <f t="shared" ref="Z11:Z25" si="8">L11*$C11*$D11</f>
        <v>4770.9740368243065</v>
      </c>
      <c r="AA11" s="49">
        <f t="shared" ref="AA11:AA25" si="9">M11*$C11*$D11</f>
        <v>2702.6469443376</v>
      </c>
      <c r="AB11" s="49">
        <f t="shared" ref="AB11:AB25" si="10">N11*$C11*$D11</f>
        <v>15819.579360000002</v>
      </c>
      <c r="AC11" s="49">
        <f t="shared" ref="AC11:AC25" si="11">O11*$C11*$D11</f>
        <v>924.3</v>
      </c>
      <c r="AD11" s="49">
        <f t="shared" ref="AD11:AD25" si="12">P11*$C11*$D11</f>
        <v>0</v>
      </c>
      <c r="AE11" s="49">
        <f t="shared" ref="AE11:AE25" si="13">Q11*$C11*$D11</f>
        <v>0</v>
      </c>
      <c r="AF11" s="49">
        <f t="shared" ref="AF11:AF25" si="14">R11*$C11*$D11</f>
        <v>0</v>
      </c>
      <c r="AG11" s="49">
        <f t="shared" si="2"/>
        <v>0</v>
      </c>
      <c r="AH11" s="49">
        <f t="shared" si="2"/>
        <v>0</v>
      </c>
      <c r="AI11" s="48">
        <f t="shared" si="4"/>
        <v>25506.624581184176</v>
      </c>
    </row>
    <row r="12" spans="1:36" s="34" customFormat="1" ht="15" customHeight="1" outlineLevel="1" x14ac:dyDescent="0.35">
      <c r="A12" s="33" t="s">
        <v>33</v>
      </c>
      <c r="B12" s="46" t="s">
        <v>31</v>
      </c>
      <c r="C12" s="156">
        <v>1</v>
      </c>
      <c r="D12" s="156">
        <v>0.69199999999999995</v>
      </c>
      <c r="E12" s="156">
        <v>0.17799999999999999</v>
      </c>
      <c r="F12" s="156">
        <v>0.13</v>
      </c>
      <c r="G12" s="139">
        <f t="shared" si="0"/>
        <v>0.99999999999999989</v>
      </c>
      <c r="H12" s="49">
        <v>77.930802766968881</v>
      </c>
      <c r="I12" s="49">
        <v>0</v>
      </c>
      <c r="J12" s="49">
        <v>40.957692911138288</v>
      </c>
      <c r="K12" s="49">
        <v>22.903821985265793</v>
      </c>
      <c r="L12" s="49">
        <v>909.40029522741281</v>
      </c>
      <c r="M12" s="48">
        <v>842.65067119999992</v>
      </c>
      <c r="N12" s="48">
        <v>7712.64</v>
      </c>
      <c r="O12" s="48">
        <v>12032.800000000001</v>
      </c>
      <c r="P12" s="48">
        <v>0</v>
      </c>
      <c r="Q12" s="48">
        <v>0</v>
      </c>
      <c r="R12" s="48">
        <v>0</v>
      </c>
      <c r="S12" s="48">
        <v>0</v>
      </c>
      <c r="T12" s="48">
        <v>0</v>
      </c>
      <c r="U12" s="48">
        <f t="shared" si="3"/>
        <v>21639.283284090787</v>
      </c>
      <c r="V12" s="49">
        <f t="shared" ref="V12:V25" si="15">H12*$C12*$D12</f>
        <v>53.928115514742458</v>
      </c>
      <c r="W12" s="49">
        <f t="shared" si="5"/>
        <v>0</v>
      </c>
      <c r="X12" s="49">
        <f t="shared" si="6"/>
        <v>28.342723494507695</v>
      </c>
      <c r="Y12" s="49">
        <f t="shared" si="7"/>
        <v>15.849444813803927</v>
      </c>
      <c r="Z12" s="49">
        <f t="shared" si="8"/>
        <v>629.30500429736958</v>
      </c>
      <c r="AA12" s="49">
        <f t="shared" si="9"/>
        <v>583.11426447039992</v>
      </c>
      <c r="AB12" s="49">
        <f t="shared" si="10"/>
        <v>5337.1468800000002</v>
      </c>
      <c r="AC12" s="49">
        <f t="shared" si="11"/>
        <v>8326.6975999999995</v>
      </c>
      <c r="AD12" s="49">
        <f t="shared" si="12"/>
        <v>0</v>
      </c>
      <c r="AE12" s="49">
        <f t="shared" si="13"/>
        <v>0</v>
      </c>
      <c r="AF12" s="49">
        <f t="shared" si="14"/>
        <v>0</v>
      </c>
      <c r="AG12" s="49">
        <f t="shared" si="2"/>
        <v>0</v>
      </c>
      <c r="AH12" s="49">
        <f t="shared" si="2"/>
        <v>0</v>
      </c>
      <c r="AI12" s="48">
        <f t="shared" si="4"/>
        <v>14974.384032590824</v>
      </c>
    </row>
    <row r="13" spans="1:36" s="34" customFormat="1" ht="15" customHeight="1" outlineLevel="1" x14ac:dyDescent="0.35">
      <c r="A13" s="33" t="s">
        <v>34</v>
      </c>
      <c r="B13" s="46" t="s">
        <v>31</v>
      </c>
      <c r="C13" s="156">
        <v>1</v>
      </c>
      <c r="D13" s="156">
        <v>0.69199999999999995</v>
      </c>
      <c r="E13" s="156">
        <v>0.17799999999999999</v>
      </c>
      <c r="F13" s="156">
        <v>0.13</v>
      </c>
      <c r="G13" s="139">
        <f t="shared" si="0"/>
        <v>0.99999999999999989</v>
      </c>
      <c r="H13" s="49">
        <v>1153.0568489071024</v>
      </c>
      <c r="I13" s="49">
        <v>11048.531362100786</v>
      </c>
      <c r="J13" s="49">
        <v>970.80828366162666</v>
      </c>
      <c r="K13" s="49">
        <v>9.2627960418287607</v>
      </c>
      <c r="L13" s="49">
        <v>0</v>
      </c>
      <c r="M13" s="48">
        <v>0</v>
      </c>
      <c r="N13" s="48">
        <v>0</v>
      </c>
      <c r="O13" s="48">
        <v>0</v>
      </c>
      <c r="P13" s="48">
        <v>0</v>
      </c>
      <c r="Q13" s="48">
        <v>0</v>
      </c>
      <c r="R13" s="48">
        <v>0</v>
      </c>
      <c r="S13" s="48">
        <v>0</v>
      </c>
      <c r="T13" s="48">
        <v>0</v>
      </c>
      <c r="U13" s="48">
        <f t="shared" si="3"/>
        <v>13181.659290711345</v>
      </c>
      <c r="V13" s="49">
        <f t="shared" si="15"/>
        <v>797.91533944371486</v>
      </c>
      <c r="W13" s="49">
        <f t="shared" si="5"/>
        <v>7645.5837025737437</v>
      </c>
      <c r="X13" s="49">
        <f t="shared" si="6"/>
        <v>671.79933229384562</v>
      </c>
      <c r="Y13" s="49">
        <f t="shared" si="7"/>
        <v>6.4098548609455017</v>
      </c>
      <c r="Z13" s="49">
        <f t="shared" si="8"/>
        <v>0</v>
      </c>
      <c r="AA13" s="49">
        <f t="shared" si="9"/>
        <v>0</v>
      </c>
      <c r="AB13" s="49">
        <f t="shared" si="10"/>
        <v>0</v>
      </c>
      <c r="AC13" s="49">
        <f t="shared" si="11"/>
        <v>0</v>
      </c>
      <c r="AD13" s="49">
        <f t="shared" si="12"/>
        <v>0</v>
      </c>
      <c r="AE13" s="49">
        <f t="shared" si="13"/>
        <v>0</v>
      </c>
      <c r="AF13" s="49">
        <f t="shared" si="14"/>
        <v>0</v>
      </c>
      <c r="AG13" s="49">
        <f t="shared" si="2"/>
        <v>0</v>
      </c>
      <c r="AH13" s="49">
        <f t="shared" si="2"/>
        <v>0</v>
      </c>
      <c r="AI13" s="48">
        <f t="shared" si="4"/>
        <v>9121.708229172249</v>
      </c>
    </row>
    <row r="14" spans="1:36" s="34" customFormat="1" ht="15" customHeight="1" outlineLevel="1" x14ac:dyDescent="0.35">
      <c r="A14" s="33" t="s">
        <v>35</v>
      </c>
      <c r="B14" s="46" t="s">
        <v>31</v>
      </c>
      <c r="C14" s="156">
        <v>1</v>
      </c>
      <c r="D14" s="156">
        <v>0.29799999999999999</v>
      </c>
      <c r="E14" s="156">
        <v>0.54600000000000004</v>
      </c>
      <c r="F14" s="156">
        <v>0.156</v>
      </c>
      <c r="G14" s="139">
        <f t="shared" si="0"/>
        <v>1</v>
      </c>
      <c r="H14" s="49">
        <v>745.86800445704284</v>
      </c>
      <c r="I14" s="49">
        <v>30.643176252773618</v>
      </c>
      <c r="J14" s="49">
        <v>23.085648654667882</v>
      </c>
      <c r="K14" s="49">
        <v>1.5066818859906383</v>
      </c>
      <c r="L14" s="49">
        <v>1.751841551190481</v>
      </c>
      <c r="M14" s="48">
        <v>0</v>
      </c>
      <c r="N14" s="48">
        <v>0</v>
      </c>
      <c r="O14" s="48">
        <v>0</v>
      </c>
      <c r="P14" s="48">
        <v>0</v>
      </c>
      <c r="Q14" s="48">
        <v>0</v>
      </c>
      <c r="R14" s="48">
        <v>0</v>
      </c>
      <c r="S14" s="48">
        <v>0</v>
      </c>
      <c r="T14" s="48">
        <v>0</v>
      </c>
      <c r="U14" s="48">
        <f t="shared" si="3"/>
        <v>802.8553528016655</v>
      </c>
      <c r="V14" s="49">
        <f t="shared" si="15"/>
        <v>222.26866532819875</v>
      </c>
      <c r="W14" s="49">
        <f t="shared" si="5"/>
        <v>9.1316665233265368</v>
      </c>
      <c r="X14" s="49">
        <f t="shared" si="6"/>
        <v>6.8795232990910282</v>
      </c>
      <c r="Y14" s="49">
        <f t="shared" si="7"/>
        <v>0.4489912020252102</v>
      </c>
      <c r="Z14" s="49">
        <f t="shared" si="8"/>
        <v>0.52204878225476337</v>
      </c>
      <c r="AA14" s="49">
        <f t="shared" si="9"/>
        <v>0</v>
      </c>
      <c r="AB14" s="49">
        <f t="shared" si="10"/>
        <v>0</v>
      </c>
      <c r="AC14" s="49">
        <f t="shared" si="11"/>
        <v>0</v>
      </c>
      <c r="AD14" s="49">
        <f t="shared" si="12"/>
        <v>0</v>
      </c>
      <c r="AE14" s="49">
        <f t="shared" si="13"/>
        <v>0</v>
      </c>
      <c r="AF14" s="49">
        <f t="shared" si="14"/>
        <v>0</v>
      </c>
      <c r="AG14" s="49">
        <f t="shared" si="2"/>
        <v>0</v>
      </c>
      <c r="AH14" s="49">
        <f t="shared" si="2"/>
        <v>0</v>
      </c>
      <c r="AI14" s="48">
        <f t="shared" si="4"/>
        <v>239.2508951348963</v>
      </c>
    </row>
    <row r="15" spans="1:36" s="34" customFormat="1" ht="15" customHeight="1" outlineLevel="1" x14ac:dyDescent="0.35">
      <c r="A15" s="33" t="s">
        <v>94</v>
      </c>
      <c r="B15" s="46" t="s">
        <v>31</v>
      </c>
      <c r="C15" s="156">
        <v>1</v>
      </c>
      <c r="D15" s="156">
        <v>0.83199999999999996</v>
      </c>
      <c r="E15" s="156">
        <v>0.16800000000000001</v>
      </c>
      <c r="F15" s="156">
        <v>0</v>
      </c>
      <c r="G15" s="139">
        <f t="shared" si="0"/>
        <v>1</v>
      </c>
      <c r="H15" s="49">
        <v>2.787378827649833</v>
      </c>
      <c r="I15" s="49">
        <v>449.08034146957465</v>
      </c>
      <c r="J15" s="49">
        <v>3984.6468327408274</v>
      </c>
      <c r="K15" s="49">
        <v>27893.371543122528</v>
      </c>
      <c r="L15" s="49">
        <v>8890.129700729316</v>
      </c>
      <c r="M15" s="48">
        <v>969.58615520000012</v>
      </c>
      <c r="N15" s="48">
        <v>263.85424</v>
      </c>
      <c r="O15" s="48">
        <v>0</v>
      </c>
      <c r="P15" s="48">
        <v>0</v>
      </c>
      <c r="Q15" s="48">
        <v>0</v>
      </c>
      <c r="R15" s="48">
        <v>0</v>
      </c>
      <c r="S15" s="48">
        <v>0</v>
      </c>
      <c r="T15" s="48">
        <v>0</v>
      </c>
      <c r="U15" s="48">
        <f t="shared" si="3"/>
        <v>42453.4561920899</v>
      </c>
      <c r="V15" s="49">
        <f t="shared" si="15"/>
        <v>2.3190991846046609</v>
      </c>
      <c r="W15" s="49">
        <f t="shared" si="5"/>
        <v>373.63484410268609</v>
      </c>
      <c r="X15" s="49">
        <f t="shared" si="6"/>
        <v>3315.2261648403683</v>
      </c>
      <c r="Y15" s="49">
        <f t="shared" si="7"/>
        <v>23207.285123877944</v>
      </c>
      <c r="Z15" s="49">
        <f t="shared" si="8"/>
        <v>7396.5879110067908</v>
      </c>
      <c r="AA15" s="49">
        <f t="shared" si="9"/>
        <v>806.69568112640002</v>
      </c>
      <c r="AB15" s="49">
        <f t="shared" si="10"/>
        <v>219.52672767999999</v>
      </c>
      <c r="AC15" s="49">
        <f t="shared" si="11"/>
        <v>0</v>
      </c>
      <c r="AD15" s="49">
        <f t="shared" si="12"/>
        <v>0</v>
      </c>
      <c r="AE15" s="49">
        <f t="shared" si="13"/>
        <v>0</v>
      </c>
      <c r="AF15" s="49">
        <f t="shared" si="14"/>
        <v>0</v>
      </c>
      <c r="AG15" s="49">
        <f t="shared" si="2"/>
        <v>0</v>
      </c>
      <c r="AH15" s="49">
        <f t="shared" si="2"/>
        <v>0</v>
      </c>
      <c r="AI15" s="48">
        <f t="shared" si="4"/>
        <v>35321.275551818799</v>
      </c>
    </row>
    <row r="16" spans="1:36" s="34" customFormat="1" ht="15" customHeight="1" outlineLevel="1" x14ac:dyDescent="0.35">
      <c r="A16" s="33" t="s">
        <v>95</v>
      </c>
      <c r="B16" s="46" t="s">
        <v>31</v>
      </c>
      <c r="C16" s="156">
        <v>1</v>
      </c>
      <c r="D16" s="156">
        <v>0.83199999999999996</v>
      </c>
      <c r="E16" s="156">
        <v>0.16800000000000001</v>
      </c>
      <c r="F16" s="156">
        <v>0</v>
      </c>
      <c r="G16" s="139">
        <f t="shared" si="0"/>
        <v>1</v>
      </c>
      <c r="H16" s="49">
        <v>0</v>
      </c>
      <c r="I16" s="49">
        <v>0</v>
      </c>
      <c r="J16" s="49">
        <v>0</v>
      </c>
      <c r="K16" s="49">
        <v>0</v>
      </c>
      <c r="L16" s="49">
        <v>0</v>
      </c>
      <c r="M16" s="48">
        <v>0</v>
      </c>
      <c r="N16" s="48">
        <v>0</v>
      </c>
      <c r="O16" s="48">
        <v>0</v>
      </c>
      <c r="P16" s="48">
        <v>0</v>
      </c>
      <c r="Q16" s="48">
        <v>0</v>
      </c>
      <c r="R16" s="48">
        <v>0</v>
      </c>
      <c r="S16" s="48">
        <v>17264</v>
      </c>
      <c r="T16" s="48">
        <v>17264</v>
      </c>
      <c r="U16" s="48">
        <f t="shared" si="3"/>
        <v>34528</v>
      </c>
      <c r="V16" s="49">
        <f t="shared" ref="V16:AF16" si="16">H16*$C16*$D16</f>
        <v>0</v>
      </c>
      <c r="W16" s="49">
        <f t="shared" si="16"/>
        <v>0</v>
      </c>
      <c r="X16" s="49">
        <f t="shared" si="16"/>
        <v>0</v>
      </c>
      <c r="Y16" s="49">
        <f t="shared" si="16"/>
        <v>0</v>
      </c>
      <c r="Z16" s="49">
        <f t="shared" si="16"/>
        <v>0</v>
      </c>
      <c r="AA16" s="49">
        <f t="shared" si="16"/>
        <v>0</v>
      </c>
      <c r="AB16" s="49">
        <f t="shared" si="16"/>
        <v>0</v>
      </c>
      <c r="AC16" s="49">
        <f t="shared" si="16"/>
        <v>0</v>
      </c>
      <c r="AD16" s="49">
        <f t="shared" si="16"/>
        <v>0</v>
      </c>
      <c r="AE16" s="49">
        <f t="shared" si="16"/>
        <v>0</v>
      </c>
      <c r="AF16" s="49">
        <f t="shared" si="16"/>
        <v>0</v>
      </c>
      <c r="AG16" s="49">
        <f t="shared" si="2"/>
        <v>14363.647999999999</v>
      </c>
      <c r="AH16" s="49">
        <f t="shared" si="2"/>
        <v>14363.647999999999</v>
      </c>
      <c r="AI16" s="48">
        <f t="shared" si="4"/>
        <v>28727.295999999998</v>
      </c>
    </row>
    <row r="17" spans="1:35" s="34" customFormat="1" ht="15" customHeight="1" outlineLevel="1" x14ac:dyDescent="0.35">
      <c r="A17" s="33" t="s">
        <v>36</v>
      </c>
      <c r="B17" s="46" t="s">
        <v>31</v>
      </c>
      <c r="C17" s="156">
        <v>1</v>
      </c>
      <c r="D17" s="156">
        <v>0.83199999999999996</v>
      </c>
      <c r="E17" s="156">
        <v>0.16800000000000001</v>
      </c>
      <c r="F17" s="156">
        <v>0</v>
      </c>
      <c r="G17" s="139">
        <f t="shared" si="0"/>
        <v>1</v>
      </c>
      <c r="H17" s="49">
        <v>131.90731645087777</v>
      </c>
      <c r="I17" s="49">
        <v>0.66332295420887744</v>
      </c>
      <c r="J17" s="49">
        <v>0</v>
      </c>
      <c r="K17" s="49">
        <v>0</v>
      </c>
      <c r="L17" s="49">
        <v>0</v>
      </c>
      <c r="M17" s="48">
        <v>2600</v>
      </c>
      <c r="N17" s="48">
        <v>0</v>
      </c>
      <c r="O17" s="48">
        <v>0</v>
      </c>
      <c r="P17" s="48">
        <v>0</v>
      </c>
      <c r="Q17" s="48">
        <v>13520</v>
      </c>
      <c r="R17" s="48">
        <v>0</v>
      </c>
      <c r="S17" s="48">
        <v>1744.0800000000002</v>
      </c>
      <c r="T17" s="48">
        <v>1744.0800000000002</v>
      </c>
      <c r="U17" s="48">
        <f t="shared" si="3"/>
        <v>19740.73063940509</v>
      </c>
      <c r="V17" s="49">
        <f t="shared" si="15"/>
        <v>109.74688728713031</v>
      </c>
      <c r="W17" s="49">
        <f t="shared" si="5"/>
        <v>0.55188469790178596</v>
      </c>
      <c r="X17" s="49">
        <f t="shared" si="6"/>
        <v>0</v>
      </c>
      <c r="Y17" s="49">
        <f t="shared" si="7"/>
        <v>0</v>
      </c>
      <c r="Z17" s="49">
        <f t="shared" si="8"/>
        <v>0</v>
      </c>
      <c r="AA17" s="49">
        <f t="shared" si="9"/>
        <v>2163.1999999999998</v>
      </c>
      <c r="AB17" s="49">
        <f t="shared" si="10"/>
        <v>0</v>
      </c>
      <c r="AC17" s="49">
        <f t="shared" si="11"/>
        <v>0</v>
      </c>
      <c r="AD17" s="49">
        <f t="shared" si="12"/>
        <v>0</v>
      </c>
      <c r="AE17" s="49">
        <f t="shared" si="13"/>
        <v>11248.64</v>
      </c>
      <c r="AF17" s="49">
        <f t="shared" si="14"/>
        <v>0</v>
      </c>
      <c r="AG17" s="49">
        <f t="shared" si="2"/>
        <v>1451.07456</v>
      </c>
      <c r="AH17" s="49">
        <f t="shared" si="2"/>
        <v>1451.07456</v>
      </c>
      <c r="AI17" s="48">
        <f t="shared" si="4"/>
        <v>16424.287891985034</v>
      </c>
    </row>
    <row r="18" spans="1:35" s="34" customFormat="1" ht="15" customHeight="1" outlineLevel="1" x14ac:dyDescent="0.35">
      <c r="A18" s="33" t="s">
        <v>37</v>
      </c>
      <c r="B18" s="46" t="s">
        <v>31</v>
      </c>
      <c r="C18" s="156">
        <v>1</v>
      </c>
      <c r="D18" s="156">
        <v>0.83199999999999996</v>
      </c>
      <c r="E18" s="156">
        <v>0.16800000000000001</v>
      </c>
      <c r="F18" s="156">
        <v>0</v>
      </c>
      <c r="G18" s="139">
        <f t="shared" si="0"/>
        <v>1</v>
      </c>
      <c r="H18" s="49">
        <v>0</v>
      </c>
      <c r="I18" s="49">
        <v>0</v>
      </c>
      <c r="J18" s="49">
        <v>0</v>
      </c>
      <c r="K18" s="49">
        <v>69.145713645183449</v>
      </c>
      <c r="L18" s="49">
        <v>1.5716005771250094</v>
      </c>
      <c r="M18" s="48">
        <v>1248</v>
      </c>
      <c r="N18" s="48">
        <v>1248</v>
      </c>
      <c r="O18" s="48">
        <v>3536</v>
      </c>
      <c r="P18" s="48">
        <v>3640</v>
      </c>
      <c r="Q18" s="48">
        <v>5928</v>
      </c>
      <c r="R18" s="48">
        <v>6032</v>
      </c>
      <c r="S18" s="48">
        <v>0</v>
      </c>
      <c r="T18" s="48">
        <v>0</v>
      </c>
      <c r="U18" s="48">
        <f t="shared" si="3"/>
        <v>21702.717314222307</v>
      </c>
      <c r="V18" s="49">
        <f t="shared" si="15"/>
        <v>0</v>
      </c>
      <c r="W18" s="49">
        <f t="shared" si="5"/>
        <v>0</v>
      </c>
      <c r="X18" s="49">
        <f t="shared" si="6"/>
        <v>0</v>
      </c>
      <c r="Y18" s="49">
        <f t="shared" si="7"/>
        <v>57.529233752792628</v>
      </c>
      <c r="Z18" s="49">
        <f t="shared" si="8"/>
        <v>1.3075716801680077</v>
      </c>
      <c r="AA18" s="49">
        <f t="shared" si="9"/>
        <v>1038.336</v>
      </c>
      <c r="AB18" s="49">
        <f t="shared" si="10"/>
        <v>1038.336</v>
      </c>
      <c r="AC18" s="49">
        <f t="shared" si="11"/>
        <v>2941.9519999999998</v>
      </c>
      <c r="AD18" s="49">
        <f t="shared" si="12"/>
        <v>3028.48</v>
      </c>
      <c r="AE18" s="49">
        <f t="shared" si="13"/>
        <v>4932.0959999999995</v>
      </c>
      <c r="AF18" s="49">
        <f t="shared" si="14"/>
        <v>5018.6239999999998</v>
      </c>
      <c r="AG18" s="49">
        <f t="shared" si="2"/>
        <v>0</v>
      </c>
      <c r="AH18" s="49">
        <f t="shared" si="2"/>
        <v>0</v>
      </c>
      <c r="AI18" s="48">
        <f t="shared" si="4"/>
        <v>18056.660805432959</v>
      </c>
    </row>
    <row r="19" spans="1:35" s="34" customFormat="1" ht="15" customHeight="1" outlineLevel="1" x14ac:dyDescent="0.35">
      <c r="A19" s="33" t="s">
        <v>38</v>
      </c>
      <c r="B19" s="46" t="s">
        <v>31</v>
      </c>
      <c r="C19" s="156">
        <v>1</v>
      </c>
      <c r="D19" s="156">
        <v>1</v>
      </c>
      <c r="E19" s="156">
        <v>0</v>
      </c>
      <c r="F19" s="156">
        <v>0</v>
      </c>
      <c r="G19" s="139">
        <f t="shared" si="0"/>
        <v>1</v>
      </c>
      <c r="H19" s="49">
        <v>0</v>
      </c>
      <c r="I19" s="49">
        <v>0</v>
      </c>
      <c r="J19" s="49">
        <v>0</v>
      </c>
      <c r="K19" s="49">
        <v>0</v>
      </c>
      <c r="L19" s="49">
        <v>0</v>
      </c>
      <c r="M19" s="48">
        <v>661.8931176000001</v>
      </c>
      <c r="N19" s="48">
        <v>20346.10656</v>
      </c>
      <c r="O19" s="48">
        <v>0</v>
      </c>
      <c r="P19" s="48">
        <v>0</v>
      </c>
      <c r="Q19" s="48">
        <v>0</v>
      </c>
      <c r="R19" s="48">
        <v>0</v>
      </c>
      <c r="S19" s="48">
        <v>0</v>
      </c>
      <c r="T19" s="48">
        <v>0</v>
      </c>
      <c r="U19" s="48">
        <f t="shared" si="3"/>
        <v>21007.999677600001</v>
      </c>
      <c r="V19" s="49">
        <f t="shared" si="15"/>
        <v>0</v>
      </c>
      <c r="W19" s="49">
        <f t="shared" si="5"/>
        <v>0</v>
      </c>
      <c r="X19" s="49">
        <f t="shared" si="6"/>
        <v>0</v>
      </c>
      <c r="Y19" s="49">
        <f t="shared" si="7"/>
        <v>0</v>
      </c>
      <c r="Z19" s="49">
        <f t="shared" si="8"/>
        <v>0</v>
      </c>
      <c r="AA19" s="49">
        <f t="shared" si="9"/>
        <v>661.8931176000001</v>
      </c>
      <c r="AB19" s="49">
        <f t="shared" si="10"/>
        <v>20346.10656</v>
      </c>
      <c r="AC19" s="49">
        <f t="shared" si="11"/>
        <v>0</v>
      </c>
      <c r="AD19" s="49">
        <f t="shared" si="12"/>
        <v>0</v>
      </c>
      <c r="AE19" s="49">
        <f t="shared" si="13"/>
        <v>0</v>
      </c>
      <c r="AF19" s="49">
        <f t="shared" si="14"/>
        <v>0</v>
      </c>
      <c r="AG19" s="49">
        <f t="shared" si="2"/>
        <v>0</v>
      </c>
      <c r="AH19" s="49">
        <f t="shared" si="2"/>
        <v>0</v>
      </c>
      <c r="AI19" s="48">
        <f t="shared" si="4"/>
        <v>21007.999677600001</v>
      </c>
    </row>
    <row r="20" spans="1:35" s="34" customFormat="1" ht="15" customHeight="1" outlineLevel="1" x14ac:dyDescent="0.35">
      <c r="A20" s="33" t="s">
        <v>109</v>
      </c>
      <c r="B20" s="46" t="s">
        <v>31</v>
      </c>
      <c r="C20" s="156">
        <v>1</v>
      </c>
      <c r="D20" s="156">
        <v>1</v>
      </c>
      <c r="E20" s="156">
        <v>0</v>
      </c>
      <c r="F20" s="156">
        <v>0</v>
      </c>
      <c r="G20" s="139">
        <f t="shared" si="0"/>
        <v>1</v>
      </c>
      <c r="H20" s="49">
        <v>0</v>
      </c>
      <c r="I20" s="49">
        <v>0</v>
      </c>
      <c r="J20" s="49">
        <v>0</v>
      </c>
      <c r="K20" s="49">
        <v>2115.3469568311675</v>
      </c>
      <c r="L20" s="49">
        <v>5439.7752234431018</v>
      </c>
      <c r="M20" s="48">
        <v>1992.2033456000001</v>
      </c>
      <c r="N20" s="48">
        <v>26</v>
      </c>
      <c r="O20" s="48">
        <v>0</v>
      </c>
      <c r="P20" s="48">
        <v>0</v>
      </c>
      <c r="Q20" s="48">
        <v>0</v>
      </c>
      <c r="R20" s="48">
        <v>0</v>
      </c>
      <c r="S20" s="48">
        <v>0</v>
      </c>
      <c r="T20" s="48">
        <v>0</v>
      </c>
      <c r="U20" s="48">
        <f t="shared" si="3"/>
        <v>9573.3255258742702</v>
      </c>
      <c r="V20" s="49">
        <f t="shared" si="15"/>
        <v>0</v>
      </c>
      <c r="W20" s="49">
        <f t="shared" si="5"/>
        <v>0</v>
      </c>
      <c r="X20" s="49">
        <f t="shared" si="6"/>
        <v>0</v>
      </c>
      <c r="Y20" s="49">
        <f t="shared" si="7"/>
        <v>2115.3469568311675</v>
      </c>
      <c r="Z20" s="49">
        <f t="shared" si="8"/>
        <v>5439.7752234431018</v>
      </c>
      <c r="AA20" s="49">
        <f t="shared" si="9"/>
        <v>1992.2033456000001</v>
      </c>
      <c r="AB20" s="49">
        <f t="shared" si="10"/>
        <v>26</v>
      </c>
      <c r="AC20" s="49">
        <f t="shared" si="11"/>
        <v>0</v>
      </c>
      <c r="AD20" s="49">
        <f t="shared" si="12"/>
        <v>0</v>
      </c>
      <c r="AE20" s="49">
        <f t="shared" si="13"/>
        <v>0</v>
      </c>
      <c r="AF20" s="49">
        <f t="shared" si="14"/>
        <v>0</v>
      </c>
      <c r="AG20" s="49">
        <f t="shared" si="2"/>
        <v>0</v>
      </c>
      <c r="AH20" s="49">
        <f t="shared" si="2"/>
        <v>0</v>
      </c>
      <c r="AI20" s="48">
        <f t="shared" si="4"/>
        <v>9573.3255258742702</v>
      </c>
    </row>
    <row r="21" spans="1:35" s="34" customFormat="1" ht="15" customHeight="1" outlineLevel="1" x14ac:dyDescent="0.35">
      <c r="A21" s="33" t="s">
        <v>96</v>
      </c>
      <c r="B21" s="46" t="s">
        <v>31</v>
      </c>
      <c r="C21" s="156">
        <v>1</v>
      </c>
      <c r="D21" s="156">
        <v>1</v>
      </c>
      <c r="E21" s="156">
        <v>0</v>
      </c>
      <c r="F21" s="156">
        <v>0</v>
      </c>
      <c r="G21" s="139">
        <f t="shared" si="0"/>
        <v>1</v>
      </c>
      <c r="H21" s="49">
        <v>0</v>
      </c>
      <c r="I21" s="49">
        <v>0</v>
      </c>
      <c r="J21" s="49">
        <v>0</v>
      </c>
      <c r="K21" s="49">
        <v>390.24527583873385</v>
      </c>
      <c r="L21" s="49">
        <v>4059.8246537240702</v>
      </c>
      <c r="M21" s="48">
        <v>14180.834449600001</v>
      </c>
      <c r="N21" s="48">
        <v>0</v>
      </c>
      <c r="O21" s="48">
        <v>0</v>
      </c>
      <c r="P21" s="48">
        <v>0</v>
      </c>
      <c r="Q21" s="48">
        <v>0</v>
      </c>
      <c r="R21" s="48">
        <v>0</v>
      </c>
      <c r="S21" s="48">
        <v>0</v>
      </c>
      <c r="T21" s="48">
        <v>0</v>
      </c>
      <c r="U21" s="48">
        <f t="shared" si="3"/>
        <v>18630.904379162806</v>
      </c>
      <c r="V21" s="49">
        <f t="shared" si="15"/>
        <v>0</v>
      </c>
      <c r="W21" s="49">
        <f t="shared" si="5"/>
        <v>0</v>
      </c>
      <c r="X21" s="49">
        <f t="shared" si="6"/>
        <v>0</v>
      </c>
      <c r="Y21" s="49">
        <f t="shared" si="7"/>
        <v>390.24527583873385</v>
      </c>
      <c r="Z21" s="49">
        <f t="shared" si="8"/>
        <v>4059.8246537240702</v>
      </c>
      <c r="AA21" s="49">
        <f t="shared" si="9"/>
        <v>14180.834449600001</v>
      </c>
      <c r="AB21" s="49">
        <f t="shared" si="10"/>
        <v>0</v>
      </c>
      <c r="AC21" s="49">
        <f t="shared" si="11"/>
        <v>0</v>
      </c>
      <c r="AD21" s="49">
        <f t="shared" si="12"/>
        <v>0</v>
      </c>
      <c r="AE21" s="49">
        <f t="shared" si="13"/>
        <v>0</v>
      </c>
      <c r="AF21" s="49">
        <f t="shared" si="14"/>
        <v>0</v>
      </c>
      <c r="AG21" s="49">
        <f t="shared" si="2"/>
        <v>0</v>
      </c>
      <c r="AH21" s="49">
        <f t="shared" si="2"/>
        <v>0</v>
      </c>
      <c r="AI21" s="48">
        <f t="shared" si="4"/>
        <v>18630.904379162806</v>
      </c>
    </row>
    <row r="22" spans="1:35" s="34" customFormat="1" ht="15" customHeight="1" outlineLevel="1" x14ac:dyDescent="0.35">
      <c r="A22" s="33" t="s">
        <v>97</v>
      </c>
      <c r="B22" s="46" t="s">
        <v>31</v>
      </c>
      <c r="C22" s="156">
        <v>1</v>
      </c>
      <c r="D22" s="156">
        <v>1</v>
      </c>
      <c r="E22" s="156">
        <v>0</v>
      </c>
      <c r="F22" s="156">
        <v>0</v>
      </c>
      <c r="G22" s="139">
        <f>SUM(D22:F22)</f>
        <v>1</v>
      </c>
      <c r="H22" s="49">
        <v>0</v>
      </c>
      <c r="I22" s="49">
        <v>0</v>
      </c>
      <c r="J22" s="49">
        <v>0</v>
      </c>
      <c r="K22" s="49">
        <v>0</v>
      </c>
      <c r="L22" s="49">
        <v>0</v>
      </c>
      <c r="M22" s="48">
        <v>0</v>
      </c>
      <c r="N22" s="48">
        <v>0</v>
      </c>
      <c r="O22" s="48">
        <v>0</v>
      </c>
      <c r="P22" s="48">
        <v>0</v>
      </c>
      <c r="Q22" s="48">
        <v>0</v>
      </c>
      <c r="R22" s="48">
        <v>0</v>
      </c>
      <c r="S22" s="48">
        <v>11788.4</v>
      </c>
      <c r="T22" s="48">
        <v>11788.4</v>
      </c>
      <c r="U22" s="48">
        <f t="shared" si="3"/>
        <v>23576.799999999999</v>
      </c>
      <c r="V22" s="49">
        <f t="shared" ref="V22:AF22" si="17">H22*$C22*$D22</f>
        <v>0</v>
      </c>
      <c r="W22" s="49">
        <f t="shared" si="17"/>
        <v>0</v>
      </c>
      <c r="X22" s="49">
        <f t="shared" si="17"/>
        <v>0</v>
      </c>
      <c r="Y22" s="49">
        <f t="shared" si="17"/>
        <v>0</v>
      </c>
      <c r="Z22" s="49">
        <f t="shared" si="17"/>
        <v>0</v>
      </c>
      <c r="AA22" s="49">
        <f t="shared" si="17"/>
        <v>0</v>
      </c>
      <c r="AB22" s="49">
        <f t="shared" si="17"/>
        <v>0</v>
      </c>
      <c r="AC22" s="49">
        <f t="shared" si="17"/>
        <v>0</v>
      </c>
      <c r="AD22" s="49">
        <f t="shared" si="17"/>
        <v>0</v>
      </c>
      <c r="AE22" s="49">
        <f t="shared" si="17"/>
        <v>0</v>
      </c>
      <c r="AF22" s="49">
        <f t="shared" si="17"/>
        <v>0</v>
      </c>
      <c r="AG22" s="49">
        <f t="shared" si="2"/>
        <v>11788.4</v>
      </c>
      <c r="AH22" s="49">
        <f t="shared" si="2"/>
        <v>11788.4</v>
      </c>
      <c r="AI22" s="48">
        <f t="shared" si="4"/>
        <v>23576.799999999999</v>
      </c>
    </row>
    <row r="23" spans="1:35" s="34" customFormat="1" ht="15" customHeight="1" outlineLevel="1" x14ac:dyDescent="0.35">
      <c r="A23" s="33" t="s">
        <v>39</v>
      </c>
      <c r="B23" s="46" t="s">
        <v>31</v>
      </c>
      <c r="C23" s="156">
        <v>1</v>
      </c>
      <c r="D23" s="156">
        <v>1</v>
      </c>
      <c r="E23" s="156">
        <v>0</v>
      </c>
      <c r="F23" s="156">
        <v>0</v>
      </c>
      <c r="G23" s="139">
        <f t="shared" si="0"/>
        <v>1</v>
      </c>
      <c r="H23" s="49">
        <v>0</v>
      </c>
      <c r="I23" s="49">
        <v>0</v>
      </c>
      <c r="J23" s="49">
        <v>0</v>
      </c>
      <c r="K23" s="49">
        <v>0</v>
      </c>
      <c r="L23" s="49">
        <v>0</v>
      </c>
      <c r="M23" s="48">
        <v>0</v>
      </c>
      <c r="N23" s="48">
        <v>0</v>
      </c>
      <c r="O23" s="48">
        <v>0</v>
      </c>
      <c r="P23" s="48">
        <v>0</v>
      </c>
      <c r="Q23" s="48">
        <v>0</v>
      </c>
      <c r="R23" s="48">
        <v>724.88</v>
      </c>
      <c r="S23" s="48">
        <v>0</v>
      </c>
      <c r="T23" s="48">
        <v>0</v>
      </c>
      <c r="U23" s="48">
        <f t="shared" si="3"/>
        <v>724.88</v>
      </c>
      <c r="V23" s="49">
        <f t="shared" si="15"/>
        <v>0</v>
      </c>
      <c r="W23" s="49">
        <f t="shared" si="5"/>
        <v>0</v>
      </c>
      <c r="X23" s="49">
        <f t="shared" si="6"/>
        <v>0</v>
      </c>
      <c r="Y23" s="49">
        <f t="shared" si="7"/>
        <v>0</v>
      </c>
      <c r="Z23" s="49">
        <f t="shared" si="8"/>
        <v>0</v>
      </c>
      <c r="AA23" s="49">
        <f t="shared" si="9"/>
        <v>0</v>
      </c>
      <c r="AB23" s="49">
        <f t="shared" si="10"/>
        <v>0</v>
      </c>
      <c r="AC23" s="49">
        <f t="shared" si="11"/>
        <v>0</v>
      </c>
      <c r="AD23" s="49">
        <f t="shared" si="12"/>
        <v>0</v>
      </c>
      <c r="AE23" s="49">
        <f t="shared" si="13"/>
        <v>0</v>
      </c>
      <c r="AF23" s="49">
        <f t="shared" si="14"/>
        <v>724.88</v>
      </c>
      <c r="AG23" s="49">
        <f t="shared" si="2"/>
        <v>0</v>
      </c>
      <c r="AH23" s="49">
        <f t="shared" si="2"/>
        <v>0</v>
      </c>
      <c r="AI23" s="48">
        <f t="shared" si="4"/>
        <v>724.88</v>
      </c>
    </row>
    <row r="24" spans="1:35" s="34" customFormat="1" ht="15" customHeight="1" outlineLevel="1" x14ac:dyDescent="0.35">
      <c r="A24" s="33" t="s">
        <v>135</v>
      </c>
      <c r="B24" s="46" t="s">
        <v>31</v>
      </c>
      <c r="C24" s="156">
        <v>1</v>
      </c>
      <c r="D24" s="156">
        <v>1</v>
      </c>
      <c r="E24" s="156">
        <v>0</v>
      </c>
      <c r="F24" s="156">
        <v>0</v>
      </c>
      <c r="G24" s="139">
        <f t="shared" si="0"/>
        <v>1</v>
      </c>
      <c r="H24" s="49">
        <v>0</v>
      </c>
      <c r="I24" s="49">
        <v>0</v>
      </c>
      <c r="J24" s="49">
        <v>0</v>
      </c>
      <c r="K24" s="49">
        <v>0</v>
      </c>
      <c r="L24" s="49">
        <v>0</v>
      </c>
      <c r="M24" s="48">
        <v>1144</v>
      </c>
      <c r="N24" s="48">
        <v>0</v>
      </c>
      <c r="O24" s="48">
        <v>0</v>
      </c>
      <c r="P24" s="48">
        <v>0</v>
      </c>
      <c r="Q24" s="48">
        <v>0</v>
      </c>
      <c r="R24" s="48">
        <v>0</v>
      </c>
      <c r="S24" s="48">
        <v>0</v>
      </c>
      <c r="T24" s="48">
        <v>0</v>
      </c>
      <c r="U24" s="48">
        <f t="shared" si="3"/>
        <v>1144</v>
      </c>
      <c r="V24" s="49">
        <f t="shared" si="15"/>
        <v>0</v>
      </c>
      <c r="W24" s="49">
        <f t="shared" si="5"/>
        <v>0</v>
      </c>
      <c r="X24" s="49">
        <f t="shared" si="6"/>
        <v>0</v>
      </c>
      <c r="Y24" s="49">
        <f t="shared" si="7"/>
        <v>0</v>
      </c>
      <c r="Z24" s="49">
        <f t="shared" si="8"/>
        <v>0</v>
      </c>
      <c r="AA24" s="49">
        <f t="shared" si="9"/>
        <v>1144</v>
      </c>
      <c r="AB24" s="49">
        <f t="shared" si="10"/>
        <v>0</v>
      </c>
      <c r="AC24" s="49">
        <f t="shared" si="11"/>
        <v>0</v>
      </c>
      <c r="AD24" s="49">
        <f t="shared" si="12"/>
        <v>0</v>
      </c>
      <c r="AE24" s="49">
        <f t="shared" si="13"/>
        <v>0</v>
      </c>
      <c r="AF24" s="49">
        <f t="shared" si="14"/>
        <v>0</v>
      </c>
      <c r="AG24" s="49">
        <f t="shared" si="2"/>
        <v>0</v>
      </c>
      <c r="AH24" s="49">
        <f t="shared" si="2"/>
        <v>0</v>
      </c>
      <c r="AI24" s="48">
        <f t="shared" si="4"/>
        <v>1144</v>
      </c>
    </row>
    <row r="25" spans="1:35" s="34" customFormat="1" ht="15" customHeight="1" outlineLevel="1" x14ac:dyDescent="0.35">
      <c r="A25" s="33" t="s">
        <v>40</v>
      </c>
      <c r="B25" s="46" t="s">
        <v>31</v>
      </c>
      <c r="C25" s="156">
        <v>1</v>
      </c>
      <c r="D25" s="156">
        <v>1</v>
      </c>
      <c r="E25" s="156">
        <v>0</v>
      </c>
      <c r="F25" s="156">
        <v>0</v>
      </c>
      <c r="G25" s="139">
        <f t="shared" si="0"/>
        <v>1</v>
      </c>
      <c r="H25" s="49">
        <v>0</v>
      </c>
      <c r="I25" s="49">
        <v>0</v>
      </c>
      <c r="J25" s="49">
        <v>0</v>
      </c>
      <c r="K25" s="49">
        <v>0</v>
      </c>
      <c r="L25" s="49">
        <v>0</v>
      </c>
      <c r="M25" s="48">
        <v>0</v>
      </c>
      <c r="N25" s="48">
        <v>0</v>
      </c>
      <c r="O25" s="48">
        <v>0</v>
      </c>
      <c r="P25" s="48">
        <v>0</v>
      </c>
      <c r="Q25" s="48">
        <v>0</v>
      </c>
      <c r="R25" s="48">
        <v>1204.164</v>
      </c>
      <c r="S25" s="48">
        <v>0</v>
      </c>
      <c r="T25" s="48">
        <v>0</v>
      </c>
      <c r="U25" s="48">
        <f t="shared" si="3"/>
        <v>1204.164</v>
      </c>
      <c r="V25" s="49">
        <f t="shared" si="15"/>
        <v>0</v>
      </c>
      <c r="W25" s="49">
        <f t="shared" si="5"/>
        <v>0</v>
      </c>
      <c r="X25" s="49">
        <f t="shared" si="6"/>
        <v>0</v>
      </c>
      <c r="Y25" s="49">
        <f t="shared" si="7"/>
        <v>0</v>
      </c>
      <c r="Z25" s="49">
        <f t="shared" si="8"/>
        <v>0</v>
      </c>
      <c r="AA25" s="49">
        <f t="shared" si="9"/>
        <v>0</v>
      </c>
      <c r="AB25" s="49">
        <f t="shared" si="10"/>
        <v>0</v>
      </c>
      <c r="AC25" s="49">
        <f t="shared" si="11"/>
        <v>0</v>
      </c>
      <c r="AD25" s="49">
        <f t="shared" si="12"/>
        <v>0</v>
      </c>
      <c r="AE25" s="49">
        <f t="shared" si="13"/>
        <v>0</v>
      </c>
      <c r="AF25" s="49">
        <f t="shared" si="14"/>
        <v>1204.164</v>
      </c>
      <c r="AG25" s="49">
        <f>S25*$C25*$D25</f>
        <v>0</v>
      </c>
      <c r="AH25" s="49">
        <f>T25*$C25*$D25</f>
        <v>0</v>
      </c>
      <c r="AI25" s="48">
        <f t="shared" si="4"/>
        <v>1204.164</v>
      </c>
    </row>
    <row r="26" spans="1:35" s="34" customFormat="1" ht="15" customHeight="1" outlineLevel="1" x14ac:dyDescent="0.35">
      <c r="A26" s="33" t="s">
        <v>98</v>
      </c>
      <c r="B26" s="46" t="s">
        <v>31</v>
      </c>
      <c r="C26" s="140">
        <v>1</v>
      </c>
      <c r="D26" s="140">
        <v>0.5</v>
      </c>
      <c r="E26" s="156">
        <v>0</v>
      </c>
      <c r="F26" s="140">
        <v>0.5</v>
      </c>
      <c r="G26" s="139">
        <f t="shared" si="0"/>
        <v>1</v>
      </c>
      <c r="H26" s="49">
        <v>0</v>
      </c>
      <c r="I26" s="49">
        <v>0</v>
      </c>
      <c r="J26" s="49">
        <v>0</v>
      </c>
      <c r="K26" s="49">
        <v>0</v>
      </c>
      <c r="L26" s="49">
        <v>0</v>
      </c>
      <c r="M26" s="48">
        <v>260</v>
      </c>
      <c r="N26" s="48">
        <v>260</v>
      </c>
      <c r="O26" s="48">
        <v>0</v>
      </c>
      <c r="P26" s="48">
        <v>0</v>
      </c>
      <c r="Q26" s="48">
        <v>0</v>
      </c>
      <c r="R26" s="48">
        <v>0</v>
      </c>
      <c r="S26" s="48">
        <v>0</v>
      </c>
      <c r="T26" s="48">
        <v>0</v>
      </c>
      <c r="U26" s="48">
        <f t="shared" si="3"/>
        <v>520</v>
      </c>
      <c r="V26" s="49">
        <f t="shared" ref="V26:AF28" si="18">H26*$C26*$D26</f>
        <v>0</v>
      </c>
      <c r="W26" s="49">
        <f t="shared" si="18"/>
        <v>0</v>
      </c>
      <c r="X26" s="49">
        <f t="shared" si="18"/>
        <v>0</v>
      </c>
      <c r="Y26" s="49">
        <f t="shared" si="18"/>
        <v>0</v>
      </c>
      <c r="Z26" s="49">
        <f t="shared" si="18"/>
        <v>0</v>
      </c>
      <c r="AA26" s="49">
        <f t="shared" si="18"/>
        <v>130</v>
      </c>
      <c r="AB26" s="49">
        <f t="shared" si="18"/>
        <v>130</v>
      </c>
      <c r="AC26" s="49">
        <f t="shared" si="18"/>
        <v>0</v>
      </c>
      <c r="AD26" s="49">
        <f t="shared" si="18"/>
        <v>0</v>
      </c>
      <c r="AE26" s="49">
        <f t="shared" si="18"/>
        <v>0</v>
      </c>
      <c r="AF26" s="49">
        <f t="shared" si="18"/>
        <v>0</v>
      </c>
      <c r="AG26" s="49">
        <f>S26*$C26*$D26</f>
        <v>0</v>
      </c>
      <c r="AH26" s="49">
        <f>T26*$C26*$D26</f>
        <v>0</v>
      </c>
      <c r="AI26" s="48">
        <f t="shared" si="4"/>
        <v>260</v>
      </c>
    </row>
    <row r="27" spans="1:35" s="34" customFormat="1" ht="15" customHeight="1" outlineLevel="1" x14ac:dyDescent="0.35">
      <c r="A27" s="33" t="s">
        <v>99</v>
      </c>
      <c r="B27" s="46" t="s">
        <v>31</v>
      </c>
      <c r="C27" s="140">
        <v>1</v>
      </c>
      <c r="D27" s="140">
        <v>1</v>
      </c>
      <c r="E27" s="156">
        <v>0</v>
      </c>
      <c r="F27" s="156">
        <v>0</v>
      </c>
      <c r="G27" s="139">
        <f t="shared" ref="G27" si="19">SUM(D27:F27)</f>
        <v>1</v>
      </c>
      <c r="H27" s="49"/>
      <c r="I27" s="49"/>
      <c r="J27" s="49"/>
      <c r="K27" s="48"/>
      <c r="L27" s="48"/>
      <c r="M27" s="48">
        <v>0</v>
      </c>
      <c r="N27" s="48">
        <v>13260</v>
      </c>
      <c r="O27" s="48">
        <v>13260</v>
      </c>
      <c r="P27" s="48">
        <v>0</v>
      </c>
      <c r="Q27" s="48">
        <v>0</v>
      </c>
      <c r="R27" s="48">
        <v>0</v>
      </c>
      <c r="S27" s="48">
        <v>0</v>
      </c>
      <c r="T27" s="48">
        <v>0</v>
      </c>
      <c r="U27" s="48">
        <f t="shared" ref="U27:U28" si="20">SUM(H27:T27)</f>
        <v>26520</v>
      </c>
      <c r="V27" s="49">
        <f t="shared" si="18"/>
        <v>0</v>
      </c>
      <c r="W27" s="49">
        <f t="shared" si="18"/>
        <v>0</v>
      </c>
      <c r="X27" s="49">
        <f t="shared" si="18"/>
        <v>0</v>
      </c>
      <c r="Y27" s="48">
        <f t="shared" si="18"/>
        <v>0</v>
      </c>
      <c r="Z27" s="48">
        <f t="shared" si="18"/>
        <v>0</v>
      </c>
      <c r="AA27" s="48">
        <f t="shared" si="18"/>
        <v>0</v>
      </c>
      <c r="AB27" s="48">
        <f t="shared" si="18"/>
        <v>13260</v>
      </c>
      <c r="AC27" s="48">
        <f t="shared" si="18"/>
        <v>13260</v>
      </c>
      <c r="AD27" s="48">
        <f t="shared" si="18"/>
        <v>0</v>
      </c>
      <c r="AE27" s="48">
        <f t="shared" si="18"/>
        <v>0</v>
      </c>
      <c r="AF27" s="48">
        <f t="shared" si="18"/>
        <v>0</v>
      </c>
      <c r="AG27" s="48">
        <f t="shared" ref="AG27:AG28" si="21">S27*$C27*$D27</f>
        <v>0</v>
      </c>
      <c r="AH27" s="48">
        <f t="shared" ref="AH27:AH28" si="22">T27*$C27*$D27</f>
        <v>0</v>
      </c>
      <c r="AI27" s="48">
        <f t="shared" ref="AI27:AI28" si="23">SUM(V27:AH27)</f>
        <v>26520</v>
      </c>
    </row>
    <row r="28" spans="1:35" s="34" customFormat="1" ht="15" customHeight="1" outlineLevel="1" x14ac:dyDescent="0.35">
      <c r="A28" s="33" t="s">
        <v>102</v>
      </c>
      <c r="B28" s="46" t="s">
        <v>31</v>
      </c>
      <c r="C28" s="140">
        <v>0.8</v>
      </c>
      <c r="D28" s="140">
        <v>0.8</v>
      </c>
      <c r="E28" s="140">
        <v>0.2</v>
      </c>
      <c r="F28" s="156">
        <v>0</v>
      </c>
      <c r="G28" s="139">
        <f t="shared" ref="G28" si="24">SUM(D28:F28)</f>
        <v>1</v>
      </c>
      <c r="H28" s="49"/>
      <c r="I28" s="49"/>
      <c r="J28" s="49"/>
      <c r="K28" s="48"/>
      <c r="L28" s="48"/>
      <c r="M28" s="48">
        <v>0</v>
      </c>
      <c r="N28" s="48">
        <v>12428</v>
      </c>
      <c r="O28" s="48">
        <v>12428</v>
      </c>
      <c r="P28" s="48">
        <v>0</v>
      </c>
      <c r="Q28" s="48">
        <v>0</v>
      </c>
      <c r="R28" s="48">
        <v>0</v>
      </c>
      <c r="S28" s="48">
        <v>0</v>
      </c>
      <c r="T28" s="48">
        <v>0</v>
      </c>
      <c r="U28" s="48">
        <f t="shared" si="20"/>
        <v>24856</v>
      </c>
      <c r="V28" s="49">
        <f t="shared" si="18"/>
        <v>0</v>
      </c>
      <c r="W28" s="49">
        <f t="shared" si="18"/>
        <v>0</v>
      </c>
      <c r="X28" s="49">
        <f t="shared" si="18"/>
        <v>0</v>
      </c>
      <c r="Y28" s="48">
        <f t="shared" si="18"/>
        <v>0</v>
      </c>
      <c r="Z28" s="48">
        <f t="shared" si="18"/>
        <v>0</v>
      </c>
      <c r="AA28" s="48">
        <f t="shared" si="18"/>
        <v>0</v>
      </c>
      <c r="AB28" s="48">
        <f t="shared" si="18"/>
        <v>7953.9200000000019</v>
      </c>
      <c r="AC28" s="48">
        <f t="shared" si="18"/>
        <v>7953.9200000000019</v>
      </c>
      <c r="AD28" s="48">
        <f t="shared" si="18"/>
        <v>0</v>
      </c>
      <c r="AE28" s="48">
        <f t="shared" si="18"/>
        <v>0</v>
      </c>
      <c r="AF28" s="48">
        <f t="shared" si="18"/>
        <v>0</v>
      </c>
      <c r="AG28" s="48">
        <f t="shared" si="21"/>
        <v>0</v>
      </c>
      <c r="AH28" s="48">
        <f t="shared" si="22"/>
        <v>0</v>
      </c>
      <c r="AI28" s="48">
        <f t="shared" si="23"/>
        <v>15907.840000000004</v>
      </c>
    </row>
    <row r="29" spans="1:35" s="31" customFormat="1" ht="15" customHeight="1" x14ac:dyDescent="0.35">
      <c r="A29" s="56" t="s">
        <v>41</v>
      </c>
      <c r="B29" s="57"/>
      <c r="C29" s="157"/>
      <c r="D29" s="157"/>
      <c r="E29" s="157"/>
      <c r="F29" s="157"/>
      <c r="G29" s="57"/>
      <c r="H29" s="58"/>
      <c r="I29" s="58"/>
      <c r="J29" s="58"/>
      <c r="K29" s="58"/>
      <c r="L29" s="58"/>
      <c r="M29" s="58">
        <v>0</v>
      </c>
      <c r="N29" s="58">
        <v>0</v>
      </c>
      <c r="O29" s="58">
        <v>0</v>
      </c>
      <c r="P29" s="58">
        <v>0</v>
      </c>
      <c r="Q29" s="58">
        <v>0</v>
      </c>
      <c r="R29" s="58">
        <v>0</v>
      </c>
      <c r="S29" s="58">
        <v>0</v>
      </c>
      <c r="T29" s="58">
        <v>0</v>
      </c>
      <c r="U29" s="58"/>
      <c r="V29" s="59"/>
      <c r="W29" s="58"/>
      <c r="X29" s="58"/>
      <c r="Y29" s="58"/>
      <c r="Z29" s="58"/>
      <c r="AA29" s="58"/>
      <c r="AB29" s="58"/>
      <c r="AC29" s="58"/>
      <c r="AD29" s="58"/>
      <c r="AE29" s="58"/>
      <c r="AF29" s="58"/>
      <c r="AG29" s="58"/>
      <c r="AH29" s="58"/>
      <c r="AI29" s="58"/>
    </row>
    <row r="30" spans="1:35" s="34" customFormat="1" ht="15" customHeight="1" outlineLevel="1" x14ac:dyDescent="0.35">
      <c r="A30" s="33" t="s">
        <v>42</v>
      </c>
      <c r="B30" s="46" t="s">
        <v>31</v>
      </c>
      <c r="C30" s="156">
        <v>1</v>
      </c>
      <c r="D30" s="156">
        <v>1</v>
      </c>
      <c r="E30" s="156">
        <v>0</v>
      </c>
      <c r="F30" s="156">
        <v>0</v>
      </c>
      <c r="G30" s="139">
        <f t="shared" ref="G30:G39" si="25">SUM(D30:F30)</f>
        <v>1</v>
      </c>
      <c r="H30" s="49">
        <v>715.41555508486431</v>
      </c>
      <c r="I30" s="49">
        <v>617.31623018515734</v>
      </c>
      <c r="J30" s="49">
        <v>187.79687002367373</v>
      </c>
      <c r="K30" s="49">
        <v>0</v>
      </c>
      <c r="L30" s="49">
        <v>0</v>
      </c>
      <c r="M30" s="48">
        <v>0</v>
      </c>
      <c r="N30" s="48">
        <v>0</v>
      </c>
      <c r="O30" s="48">
        <v>0</v>
      </c>
      <c r="P30" s="48">
        <v>0</v>
      </c>
      <c r="Q30" s="48">
        <v>0</v>
      </c>
      <c r="R30" s="48">
        <v>0</v>
      </c>
      <c r="S30" s="48">
        <v>0</v>
      </c>
      <c r="T30" s="48">
        <v>0</v>
      </c>
      <c r="U30" s="48">
        <f t="shared" si="3"/>
        <v>1520.5286552936955</v>
      </c>
      <c r="V30" s="49">
        <f t="shared" ref="V30:AH35" si="26">H30*$C30*$D30</f>
        <v>715.41555508486431</v>
      </c>
      <c r="W30" s="49">
        <f t="shared" si="26"/>
        <v>617.31623018515734</v>
      </c>
      <c r="X30" s="49">
        <f t="shared" si="26"/>
        <v>187.79687002367373</v>
      </c>
      <c r="Y30" s="48">
        <f t="shared" si="26"/>
        <v>0</v>
      </c>
      <c r="Z30" s="48">
        <f t="shared" si="26"/>
        <v>0</v>
      </c>
      <c r="AA30" s="48">
        <f t="shared" si="26"/>
        <v>0</v>
      </c>
      <c r="AB30" s="48">
        <f t="shared" si="26"/>
        <v>0</v>
      </c>
      <c r="AC30" s="48">
        <f t="shared" si="26"/>
        <v>0</v>
      </c>
      <c r="AD30" s="48">
        <f t="shared" si="26"/>
        <v>0</v>
      </c>
      <c r="AE30" s="48">
        <f t="shared" si="26"/>
        <v>0</v>
      </c>
      <c r="AF30" s="48">
        <f t="shared" si="26"/>
        <v>0</v>
      </c>
      <c r="AG30" s="48">
        <f t="shared" si="26"/>
        <v>0</v>
      </c>
      <c r="AH30" s="48">
        <f t="shared" si="26"/>
        <v>0</v>
      </c>
      <c r="AI30" s="48">
        <f t="shared" si="4"/>
        <v>1520.5286552936955</v>
      </c>
    </row>
    <row r="31" spans="1:35" s="34" customFormat="1" ht="15" customHeight="1" outlineLevel="1" x14ac:dyDescent="0.35">
      <c r="A31" s="33" t="s">
        <v>43</v>
      </c>
      <c r="B31" s="46" t="s">
        <v>31</v>
      </c>
      <c r="C31" s="156">
        <v>1</v>
      </c>
      <c r="D31" s="156">
        <v>0.83199999999999996</v>
      </c>
      <c r="E31" s="156">
        <v>0.16800000000000001</v>
      </c>
      <c r="F31" s="156">
        <v>0</v>
      </c>
      <c r="G31" s="139">
        <f t="shared" si="25"/>
        <v>1</v>
      </c>
      <c r="H31" s="49">
        <v>470.18576225517802</v>
      </c>
      <c r="I31" s="49">
        <v>54.588588262731221</v>
      </c>
      <c r="J31" s="49">
        <v>0</v>
      </c>
      <c r="K31" s="49">
        <v>0</v>
      </c>
      <c r="L31" s="49">
        <v>0</v>
      </c>
      <c r="M31" s="48">
        <v>0</v>
      </c>
      <c r="N31" s="48">
        <v>0</v>
      </c>
      <c r="O31" s="48">
        <v>0</v>
      </c>
      <c r="P31" s="48">
        <v>0</v>
      </c>
      <c r="Q31" s="48">
        <v>0</v>
      </c>
      <c r="R31" s="48">
        <v>0</v>
      </c>
      <c r="S31" s="48">
        <v>0</v>
      </c>
      <c r="T31" s="48">
        <v>0</v>
      </c>
      <c r="U31" s="48">
        <f t="shared" si="3"/>
        <v>524.77435051790928</v>
      </c>
      <c r="V31" s="49">
        <f t="shared" si="26"/>
        <v>391.1945541963081</v>
      </c>
      <c r="W31" s="49">
        <f t="shared" si="26"/>
        <v>45.417705434592371</v>
      </c>
      <c r="X31" s="49">
        <f t="shared" si="26"/>
        <v>0</v>
      </c>
      <c r="Y31" s="48">
        <f t="shared" si="26"/>
        <v>0</v>
      </c>
      <c r="Z31" s="48">
        <f t="shared" si="26"/>
        <v>0</v>
      </c>
      <c r="AA31" s="48">
        <f t="shared" si="26"/>
        <v>0</v>
      </c>
      <c r="AB31" s="48">
        <f t="shared" si="26"/>
        <v>0</v>
      </c>
      <c r="AC31" s="48">
        <f t="shared" si="26"/>
        <v>0</v>
      </c>
      <c r="AD31" s="48">
        <f t="shared" si="26"/>
        <v>0</v>
      </c>
      <c r="AE31" s="48">
        <f t="shared" si="26"/>
        <v>0</v>
      </c>
      <c r="AF31" s="48">
        <f t="shared" si="26"/>
        <v>0</v>
      </c>
      <c r="AG31" s="48">
        <f t="shared" si="26"/>
        <v>0</v>
      </c>
      <c r="AH31" s="48">
        <f t="shared" si="26"/>
        <v>0</v>
      </c>
      <c r="AI31" s="48">
        <f t="shared" si="4"/>
        <v>436.6122596309005</v>
      </c>
    </row>
    <row r="32" spans="1:35" s="34" customFormat="1" ht="15" customHeight="1" outlineLevel="1" x14ac:dyDescent="0.35">
      <c r="A32" s="33" t="s">
        <v>44</v>
      </c>
      <c r="B32" s="46" t="s">
        <v>31</v>
      </c>
      <c r="C32" s="156">
        <v>0.6</v>
      </c>
      <c r="D32" s="156">
        <v>0.29799999999999999</v>
      </c>
      <c r="E32" s="156">
        <v>0.54600000000000004</v>
      </c>
      <c r="F32" s="156">
        <v>0.156</v>
      </c>
      <c r="G32" s="139">
        <f t="shared" si="25"/>
        <v>1</v>
      </c>
      <c r="H32" s="49">
        <v>47.533808584561235</v>
      </c>
      <c r="I32" s="49">
        <v>0</v>
      </c>
      <c r="J32" s="49">
        <v>0</v>
      </c>
      <c r="K32" s="49">
        <v>0</v>
      </c>
      <c r="L32" s="49">
        <v>0</v>
      </c>
      <c r="M32" s="48">
        <v>0</v>
      </c>
      <c r="N32" s="48">
        <v>0</v>
      </c>
      <c r="O32" s="48">
        <v>0</v>
      </c>
      <c r="P32" s="48">
        <v>0</v>
      </c>
      <c r="Q32" s="48">
        <v>0</v>
      </c>
      <c r="R32" s="48">
        <v>0</v>
      </c>
      <c r="S32" s="48">
        <v>0</v>
      </c>
      <c r="T32" s="48">
        <v>0</v>
      </c>
      <c r="U32" s="48">
        <f t="shared" si="3"/>
        <v>47.533808584561235</v>
      </c>
      <c r="V32" s="49">
        <f t="shared" si="26"/>
        <v>8.4990449749195474</v>
      </c>
      <c r="W32" s="49">
        <f t="shared" si="26"/>
        <v>0</v>
      </c>
      <c r="X32" s="49">
        <f t="shared" si="26"/>
        <v>0</v>
      </c>
      <c r="Y32" s="48">
        <f t="shared" si="26"/>
        <v>0</v>
      </c>
      <c r="Z32" s="48">
        <f t="shared" si="26"/>
        <v>0</v>
      </c>
      <c r="AA32" s="48">
        <f t="shared" si="26"/>
        <v>0</v>
      </c>
      <c r="AB32" s="48">
        <f t="shared" si="26"/>
        <v>0</v>
      </c>
      <c r="AC32" s="48">
        <f t="shared" si="26"/>
        <v>0</v>
      </c>
      <c r="AD32" s="48">
        <f t="shared" si="26"/>
        <v>0</v>
      </c>
      <c r="AE32" s="48">
        <f t="shared" si="26"/>
        <v>0</v>
      </c>
      <c r="AF32" s="48">
        <f t="shared" si="26"/>
        <v>0</v>
      </c>
      <c r="AG32" s="48">
        <f t="shared" si="26"/>
        <v>0</v>
      </c>
      <c r="AH32" s="48">
        <f t="shared" si="26"/>
        <v>0</v>
      </c>
      <c r="AI32" s="48">
        <f t="shared" si="4"/>
        <v>8.4990449749195474</v>
      </c>
    </row>
    <row r="33" spans="1:35" s="34" customFormat="1" ht="15" customHeight="1" outlineLevel="1" x14ac:dyDescent="0.35">
      <c r="A33" s="33" t="s">
        <v>91</v>
      </c>
      <c r="B33" s="46" t="s">
        <v>31</v>
      </c>
      <c r="C33" s="156">
        <v>0.37</v>
      </c>
      <c r="D33" s="156">
        <v>0.28299999999999997</v>
      </c>
      <c r="E33" s="156">
        <v>0.40600000000000003</v>
      </c>
      <c r="F33" s="156">
        <v>0.311</v>
      </c>
      <c r="G33" s="139">
        <v>1</v>
      </c>
      <c r="H33" s="49">
        <v>0</v>
      </c>
      <c r="I33" s="49">
        <v>0</v>
      </c>
      <c r="J33" s="49">
        <v>0</v>
      </c>
      <c r="K33" s="49">
        <v>0</v>
      </c>
      <c r="L33" s="49">
        <v>0</v>
      </c>
      <c r="M33" s="48">
        <v>1954.1916264000001</v>
      </c>
      <c r="N33" s="48">
        <v>0</v>
      </c>
      <c r="O33" s="48">
        <v>0</v>
      </c>
      <c r="P33" s="48">
        <v>0</v>
      </c>
      <c r="Q33" s="48">
        <v>0</v>
      </c>
      <c r="R33" s="48">
        <v>0</v>
      </c>
      <c r="S33" s="48">
        <v>0</v>
      </c>
      <c r="T33" s="48">
        <v>0</v>
      </c>
      <c r="U33" s="48">
        <f t="shared" si="3"/>
        <v>1954.1916264000001</v>
      </c>
      <c r="V33" s="49">
        <f t="shared" si="26"/>
        <v>0</v>
      </c>
      <c r="W33" s="49">
        <f t="shared" si="26"/>
        <v>0</v>
      </c>
      <c r="X33" s="49">
        <f t="shared" si="26"/>
        <v>0</v>
      </c>
      <c r="Y33" s="48">
        <f t="shared" si="26"/>
        <v>0</v>
      </c>
      <c r="Z33" s="48">
        <f t="shared" si="26"/>
        <v>0</v>
      </c>
      <c r="AA33" s="48">
        <f t="shared" si="26"/>
        <v>204.623405200344</v>
      </c>
      <c r="AB33" s="48">
        <f t="shared" si="26"/>
        <v>0</v>
      </c>
      <c r="AC33" s="48">
        <f t="shared" si="26"/>
        <v>0</v>
      </c>
      <c r="AD33" s="48">
        <f t="shared" si="26"/>
        <v>0</v>
      </c>
      <c r="AE33" s="48">
        <f t="shared" si="26"/>
        <v>0</v>
      </c>
      <c r="AF33" s="48">
        <f t="shared" si="26"/>
        <v>0</v>
      </c>
      <c r="AG33" s="48">
        <f t="shared" si="26"/>
        <v>0</v>
      </c>
      <c r="AH33" s="48">
        <f t="shared" si="26"/>
        <v>0</v>
      </c>
      <c r="AI33" s="48">
        <f t="shared" si="4"/>
        <v>204.623405200344</v>
      </c>
    </row>
    <row r="34" spans="1:35" s="34" customFormat="1" ht="15" customHeight="1" outlineLevel="1" x14ac:dyDescent="0.35">
      <c r="A34" s="33" t="s">
        <v>45</v>
      </c>
      <c r="B34" s="46" t="s">
        <v>31</v>
      </c>
      <c r="C34" s="156">
        <v>0.37</v>
      </c>
      <c r="D34" s="156">
        <v>0.28299999999999997</v>
      </c>
      <c r="E34" s="156">
        <v>0.40600000000000003</v>
      </c>
      <c r="F34" s="156">
        <v>0.311</v>
      </c>
      <c r="G34" s="139">
        <f t="shared" si="25"/>
        <v>1</v>
      </c>
      <c r="H34" s="49">
        <v>30.981297167216898</v>
      </c>
      <c r="I34" s="49">
        <v>2356.5082601288614</v>
      </c>
      <c r="J34" s="49">
        <v>515.34114642061922</v>
      </c>
      <c r="K34" s="49">
        <v>887.67238920063414</v>
      </c>
      <c r="L34" s="49">
        <v>1834.2818108501381</v>
      </c>
      <c r="M34" s="48">
        <v>30432.841920000003</v>
      </c>
      <c r="N34" s="48">
        <v>62599.961840000004</v>
      </c>
      <c r="O34" s="48">
        <v>50975.854800000001</v>
      </c>
      <c r="P34" s="48">
        <v>32238.3256</v>
      </c>
      <c r="Q34" s="48">
        <v>976.30416000000002</v>
      </c>
      <c r="R34" s="48">
        <v>104</v>
      </c>
      <c r="S34" s="48">
        <v>0</v>
      </c>
      <c r="T34" s="48">
        <v>0</v>
      </c>
      <c r="U34" s="48">
        <f t="shared" si="3"/>
        <v>182952.07322376748</v>
      </c>
      <c r="V34" s="49">
        <f t="shared" si="26"/>
        <v>3.2440516263792811</v>
      </c>
      <c r="W34" s="49">
        <f t="shared" si="26"/>
        <v>246.74997991809306</v>
      </c>
      <c r="X34" s="49">
        <f t="shared" si="26"/>
        <v>53.961371441703029</v>
      </c>
      <c r="Y34" s="48">
        <f t="shared" si="26"/>
        <v>92.94817587319838</v>
      </c>
      <c r="Z34" s="48">
        <f t="shared" si="26"/>
        <v>192.06764841411794</v>
      </c>
      <c r="AA34" s="48">
        <f t="shared" si="26"/>
        <v>3186.6228774431997</v>
      </c>
      <c r="AB34" s="48">
        <f t="shared" si="26"/>
        <v>6554.8420042664002</v>
      </c>
      <c r="AC34" s="48">
        <f t="shared" si="26"/>
        <v>5337.6817561079997</v>
      </c>
      <c r="AD34" s="48">
        <f t="shared" si="26"/>
        <v>3375.6750735759997</v>
      </c>
      <c r="AE34" s="48">
        <f t="shared" si="26"/>
        <v>102.22880859359999</v>
      </c>
      <c r="AF34" s="48">
        <f t="shared" si="26"/>
        <v>10.889839999999998</v>
      </c>
      <c r="AG34" s="48">
        <f t="shared" si="26"/>
        <v>0</v>
      </c>
      <c r="AH34" s="48">
        <f t="shared" si="26"/>
        <v>0</v>
      </c>
      <c r="AI34" s="48">
        <f t="shared" si="4"/>
        <v>19156.911587260693</v>
      </c>
    </row>
    <row r="35" spans="1:35" s="34" customFormat="1" ht="15" customHeight="1" outlineLevel="1" x14ac:dyDescent="0.35">
      <c r="A35" s="33" t="s">
        <v>46</v>
      </c>
      <c r="B35" s="46" t="s">
        <v>31</v>
      </c>
      <c r="C35" s="156">
        <v>0.37</v>
      </c>
      <c r="D35" s="156">
        <v>0.28299999999999997</v>
      </c>
      <c r="E35" s="156">
        <v>0.40600000000000003</v>
      </c>
      <c r="F35" s="156">
        <v>0.311</v>
      </c>
      <c r="G35" s="139">
        <f t="shared" si="25"/>
        <v>1</v>
      </c>
      <c r="H35" s="49">
        <v>0</v>
      </c>
      <c r="I35" s="49">
        <v>0</v>
      </c>
      <c r="J35" s="49">
        <v>0</v>
      </c>
      <c r="K35" s="48">
        <v>0</v>
      </c>
      <c r="L35" s="48">
        <v>0</v>
      </c>
      <c r="M35" s="48">
        <v>0</v>
      </c>
      <c r="N35" s="48">
        <v>0</v>
      </c>
      <c r="O35" s="48">
        <v>0</v>
      </c>
      <c r="P35" s="48">
        <v>0</v>
      </c>
      <c r="Q35" s="48">
        <v>0</v>
      </c>
      <c r="R35" s="48">
        <v>0</v>
      </c>
      <c r="S35" s="48">
        <v>0</v>
      </c>
      <c r="T35" s="48">
        <v>0</v>
      </c>
      <c r="U35" s="48">
        <f t="shared" si="3"/>
        <v>0</v>
      </c>
      <c r="V35" s="49">
        <f t="shared" si="26"/>
        <v>0</v>
      </c>
      <c r="W35" s="49">
        <f t="shared" si="26"/>
        <v>0</v>
      </c>
      <c r="X35" s="49">
        <f t="shared" si="26"/>
        <v>0</v>
      </c>
      <c r="Y35" s="48">
        <f t="shared" si="26"/>
        <v>0</v>
      </c>
      <c r="Z35" s="48">
        <f t="shared" si="26"/>
        <v>0</v>
      </c>
      <c r="AA35" s="48">
        <f t="shared" si="26"/>
        <v>0</v>
      </c>
      <c r="AB35" s="48">
        <f t="shared" si="26"/>
        <v>0</v>
      </c>
      <c r="AC35" s="48">
        <f t="shared" si="26"/>
        <v>0</v>
      </c>
      <c r="AD35" s="48">
        <f t="shared" si="26"/>
        <v>0</v>
      </c>
      <c r="AE35" s="48">
        <f t="shared" si="26"/>
        <v>0</v>
      </c>
      <c r="AF35" s="48">
        <f t="shared" si="26"/>
        <v>0</v>
      </c>
      <c r="AG35" s="48">
        <f t="shared" si="26"/>
        <v>0</v>
      </c>
      <c r="AH35" s="48">
        <f t="shared" si="26"/>
        <v>0</v>
      </c>
      <c r="AI35" s="48">
        <f t="shared" si="4"/>
        <v>0</v>
      </c>
    </row>
    <row r="36" spans="1:35" s="34" customFormat="1" ht="15" customHeight="1" outlineLevel="1" x14ac:dyDescent="0.35">
      <c r="A36" s="33" t="s">
        <v>100</v>
      </c>
      <c r="B36" s="46" t="s">
        <v>31</v>
      </c>
      <c r="C36" s="140">
        <v>1</v>
      </c>
      <c r="D36" s="140">
        <v>1</v>
      </c>
      <c r="E36" s="156">
        <v>0</v>
      </c>
      <c r="F36" s="156">
        <v>0</v>
      </c>
      <c r="G36" s="139">
        <f t="shared" si="25"/>
        <v>1</v>
      </c>
      <c r="H36" s="49"/>
      <c r="I36" s="49"/>
      <c r="J36" s="49"/>
      <c r="K36" s="48"/>
      <c r="L36" s="48"/>
      <c r="M36" s="48">
        <v>0</v>
      </c>
      <c r="N36" s="48">
        <v>780</v>
      </c>
      <c r="O36" s="48">
        <v>780</v>
      </c>
      <c r="P36" s="48">
        <v>0</v>
      </c>
      <c r="Q36" s="48">
        <v>0</v>
      </c>
      <c r="R36" s="48">
        <v>0</v>
      </c>
      <c r="S36" s="48">
        <v>0</v>
      </c>
      <c r="T36" s="48">
        <v>0</v>
      </c>
      <c r="U36" s="48">
        <f t="shared" si="3"/>
        <v>1560</v>
      </c>
      <c r="V36" s="49">
        <f t="shared" ref="V36:V39" si="27">H36*$C36*$D36</f>
        <v>0</v>
      </c>
      <c r="W36" s="49">
        <f t="shared" ref="W36:W39" si="28">I36*$C36*$D36</f>
        <v>0</v>
      </c>
      <c r="X36" s="49">
        <f t="shared" ref="X36:X39" si="29">J36*$C36*$D36</f>
        <v>0</v>
      </c>
      <c r="Y36" s="48">
        <f t="shared" ref="Y36:Y39" si="30">K36*$C36*$D36</f>
        <v>0</v>
      </c>
      <c r="Z36" s="48">
        <f t="shared" ref="Z36:Z39" si="31">L36*$C36*$D36</f>
        <v>0</v>
      </c>
      <c r="AA36" s="48">
        <f t="shared" ref="AA36:AA39" si="32">M36*$C36*$D36</f>
        <v>0</v>
      </c>
      <c r="AB36" s="48">
        <f t="shared" ref="AB36:AB39" si="33">N36*$C36*$D36</f>
        <v>780</v>
      </c>
      <c r="AC36" s="48">
        <f t="shared" ref="AC36:AC39" si="34">O36*$C36*$D36</f>
        <v>780</v>
      </c>
      <c r="AD36" s="48">
        <f t="shared" ref="AD36:AD39" si="35">P36*$C36*$D36</f>
        <v>0</v>
      </c>
      <c r="AE36" s="48">
        <f t="shared" ref="AE36:AE39" si="36">Q36*$C36*$D36</f>
        <v>0</v>
      </c>
      <c r="AF36" s="48">
        <f t="shared" ref="AF36:AF39" si="37">R36*$C36*$D36</f>
        <v>0</v>
      </c>
      <c r="AG36" s="48">
        <f t="shared" ref="AG36:AG39" si="38">S36*$C36*$D36</f>
        <v>0</v>
      </c>
      <c r="AH36" s="48">
        <f t="shared" ref="AH36:AH39" si="39">T36*$C36*$D36</f>
        <v>0</v>
      </c>
      <c r="AI36" s="48">
        <f t="shared" si="4"/>
        <v>1560</v>
      </c>
    </row>
    <row r="37" spans="1:35" s="34" customFormat="1" ht="15" customHeight="1" outlineLevel="1" x14ac:dyDescent="0.35">
      <c r="A37" s="33" t="s">
        <v>101</v>
      </c>
      <c r="B37" s="46" t="s">
        <v>31</v>
      </c>
      <c r="C37" s="140">
        <v>1</v>
      </c>
      <c r="D37" s="140">
        <v>1</v>
      </c>
      <c r="E37" s="156">
        <v>0</v>
      </c>
      <c r="F37" s="156">
        <v>0</v>
      </c>
      <c r="G37" s="139">
        <f t="shared" si="25"/>
        <v>1</v>
      </c>
      <c r="H37" s="49"/>
      <c r="I37" s="49"/>
      <c r="J37" s="49"/>
      <c r="K37" s="48"/>
      <c r="L37" s="48"/>
      <c r="M37" s="48">
        <v>0</v>
      </c>
      <c r="N37" s="48">
        <v>3120</v>
      </c>
      <c r="O37" s="48">
        <v>3120</v>
      </c>
      <c r="P37" s="48">
        <v>0</v>
      </c>
      <c r="Q37" s="48">
        <v>0</v>
      </c>
      <c r="R37" s="48">
        <v>0</v>
      </c>
      <c r="S37" s="48">
        <v>0</v>
      </c>
      <c r="T37" s="48">
        <v>0</v>
      </c>
      <c r="U37" s="48">
        <f t="shared" si="3"/>
        <v>6240</v>
      </c>
      <c r="V37" s="49">
        <f t="shared" si="27"/>
        <v>0</v>
      </c>
      <c r="W37" s="49">
        <f t="shared" si="28"/>
        <v>0</v>
      </c>
      <c r="X37" s="49">
        <f t="shared" si="29"/>
        <v>0</v>
      </c>
      <c r="Y37" s="48">
        <f t="shared" si="30"/>
        <v>0</v>
      </c>
      <c r="Z37" s="48">
        <f t="shared" si="31"/>
        <v>0</v>
      </c>
      <c r="AA37" s="48">
        <f t="shared" si="32"/>
        <v>0</v>
      </c>
      <c r="AB37" s="48">
        <f t="shared" si="33"/>
        <v>3120</v>
      </c>
      <c r="AC37" s="48">
        <f t="shared" si="34"/>
        <v>3120</v>
      </c>
      <c r="AD37" s="48">
        <f t="shared" si="35"/>
        <v>0</v>
      </c>
      <c r="AE37" s="48">
        <f t="shared" si="36"/>
        <v>0</v>
      </c>
      <c r="AF37" s="48">
        <f t="shared" si="37"/>
        <v>0</v>
      </c>
      <c r="AG37" s="48">
        <f t="shared" si="38"/>
        <v>0</v>
      </c>
      <c r="AH37" s="48">
        <f t="shared" si="39"/>
        <v>0</v>
      </c>
      <c r="AI37" s="48">
        <f t="shared" si="4"/>
        <v>6240</v>
      </c>
    </row>
    <row r="38" spans="1:35" s="34" customFormat="1" ht="15" customHeight="1" outlineLevel="1" x14ac:dyDescent="0.35">
      <c r="A38" s="33" t="s">
        <v>103</v>
      </c>
      <c r="B38" s="46" t="s">
        <v>31</v>
      </c>
      <c r="C38" s="140">
        <v>1</v>
      </c>
      <c r="D38" s="140">
        <v>0.5</v>
      </c>
      <c r="E38" s="140">
        <v>0.5</v>
      </c>
      <c r="F38" s="156">
        <v>0</v>
      </c>
      <c r="G38" s="139">
        <f t="shared" si="25"/>
        <v>1</v>
      </c>
      <c r="H38" s="49"/>
      <c r="I38" s="49"/>
      <c r="J38" s="49"/>
      <c r="K38" s="48"/>
      <c r="L38" s="48"/>
      <c r="M38" s="48">
        <v>0</v>
      </c>
      <c r="N38" s="48">
        <v>1560</v>
      </c>
      <c r="O38" s="48">
        <v>1560</v>
      </c>
      <c r="P38" s="48">
        <v>0</v>
      </c>
      <c r="Q38" s="48">
        <v>0</v>
      </c>
      <c r="R38" s="48">
        <v>0</v>
      </c>
      <c r="S38" s="48">
        <v>0</v>
      </c>
      <c r="T38" s="48">
        <v>0</v>
      </c>
      <c r="U38" s="48">
        <f t="shared" si="3"/>
        <v>3120</v>
      </c>
      <c r="V38" s="49">
        <f t="shared" si="27"/>
        <v>0</v>
      </c>
      <c r="W38" s="49">
        <f t="shared" si="28"/>
        <v>0</v>
      </c>
      <c r="X38" s="49">
        <f t="shared" si="29"/>
        <v>0</v>
      </c>
      <c r="Y38" s="48">
        <f t="shared" si="30"/>
        <v>0</v>
      </c>
      <c r="Z38" s="48">
        <f t="shared" si="31"/>
        <v>0</v>
      </c>
      <c r="AA38" s="48">
        <f t="shared" si="32"/>
        <v>0</v>
      </c>
      <c r="AB38" s="48">
        <f t="shared" si="33"/>
        <v>780</v>
      </c>
      <c r="AC38" s="48">
        <f t="shared" si="34"/>
        <v>780</v>
      </c>
      <c r="AD38" s="48">
        <f t="shared" si="35"/>
        <v>0</v>
      </c>
      <c r="AE38" s="48">
        <f>Q38*$C38*$D38</f>
        <v>0</v>
      </c>
      <c r="AF38" s="48">
        <f t="shared" si="37"/>
        <v>0</v>
      </c>
      <c r="AG38" s="48">
        <f t="shared" si="38"/>
        <v>0</v>
      </c>
      <c r="AH38" s="48">
        <f t="shared" si="39"/>
        <v>0</v>
      </c>
      <c r="AI38" s="48">
        <f t="shared" si="4"/>
        <v>1560</v>
      </c>
    </row>
    <row r="39" spans="1:35" s="34" customFormat="1" ht="15" customHeight="1" outlineLevel="1" x14ac:dyDescent="0.35">
      <c r="A39" s="33" t="s">
        <v>104</v>
      </c>
      <c r="B39" s="46" t="s">
        <v>31</v>
      </c>
      <c r="C39" s="140">
        <v>1</v>
      </c>
      <c r="D39" s="140">
        <v>1</v>
      </c>
      <c r="E39" s="156">
        <v>0</v>
      </c>
      <c r="F39" s="156">
        <v>0</v>
      </c>
      <c r="G39" s="139">
        <f t="shared" si="25"/>
        <v>1</v>
      </c>
      <c r="H39" s="49"/>
      <c r="I39" s="49"/>
      <c r="J39" s="49"/>
      <c r="K39" s="48"/>
      <c r="L39" s="48"/>
      <c r="M39" s="48">
        <v>0</v>
      </c>
      <c r="N39" s="48">
        <v>0</v>
      </c>
      <c r="O39" s="48">
        <v>0</v>
      </c>
      <c r="P39" s="48">
        <v>0</v>
      </c>
      <c r="Q39" s="48">
        <v>0</v>
      </c>
      <c r="R39" s="48">
        <v>0</v>
      </c>
      <c r="S39" s="48">
        <v>0</v>
      </c>
      <c r="T39" s="48">
        <v>0</v>
      </c>
      <c r="U39" s="48">
        <f t="shared" si="3"/>
        <v>0</v>
      </c>
      <c r="V39" s="49">
        <f t="shared" si="27"/>
        <v>0</v>
      </c>
      <c r="W39" s="49">
        <f t="shared" si="28"/>
        <v>0</v>
      </c>
      <c r="X39" s="49">
        <f t="shared" si="29"/>
        <v>0</v>
      </c>
      <c r="Y39" s="48">
        <f t="shared" si="30"/>
        <v>0</v>
      </c>
      <c r="Z39" s="48">
        <f t="shared" si="31"/>
        <v>0</v>
      </c>
      <c r="AA39" s="48">
        <f t="shared" si="32"/>
        <v>0</v>
      </c>
      <c r="AB39" s="48">
        <f t="shared" si="33"/>
        <v>0</v>
      </c>
      <c r="AC39" s="48">
        <f t="shared" si="34"/>
        <v>0</v>
      </c>
      <c r="AD39" s="48">
        <f t="shared" si="35"/>
        <v>0</v>
      </c>
      <c r="AE39" s="48">
        <f t="shared" si="36"/>
        <v>0</v>
      </c>
      <c r="AF39" s="48">
        <f t="shared" si="37"/>
        <v>0</v>
      </c>
      <c r="AG39" s="48">
        <f t="shared" si="38"/>
        <v>0</v>
      </c>
      <c r="AH39" s="48">
        <f t="shared" si="39"/>
        <v>0</v>
      </c>
      <c r="AI39" s="48">
        <f t="shared" si="4"/>
        <v>0</v>
      </c>
    </row>
    <row r="40" spans="1:35" s="31" customFormat="1" ht="15" customHeight="1" x14ac:dyDescent="0.35">
      <c r="A40" s="56" t="s">
        <v>47</v>
      </c>
      <c r="B40" s="57"/>
      <c r="C40" s="157"/>
      <c r="D40" s="157"/>
      <c r="E40" s="157"/>
      <c r="F40" s="157"/>
      <c r="G40" s="57"/>
      <c r="H40" s="58"/>
      <c r="I40" s="58"/>
      <c r="J40" s="58"/>
      <c r="K40" s="58"/>
      <c r="L40" s="58"/>
      <c r="M40" s="58">
        <v>0</v>
      </c>
      <c r="N40" s="58">
        <v>0</v>
      </c>
      <c r="O40" s="58">
        <v>0</v>
      </c>
      <c r="P40" s="58">
        <v>0</v>
      </c>
      <c r="Q40" s="58">
        <v>0</v>
      </c>
      <c r="R40" s="58">
        <v>0</v>
      </c>
      <c r="S40" s="58">
        <v>0</v>
      </c>
      <c r="T40" s="58">
        <v>0</v>
      </c>
      <c r="U40" s="58"/>
      <c r="V40" s="58"/>
      <c r="W40" s="58"/>
      <c r="X40" s="58"/>
      <c r="Y40" s="58"/>
      <c r="Z40" s="58"/>
      <c r="AA40" s="58"/>
      <c r="AB40" s="58"/>
      <c r="AC40" s="58"/>
      <c r="AD40" s="58"/>
      <c r="AE40" s="58"/>
      <c r="AF40" s="58"/>
      <c r="AG40" s="58"/>
      <c r="AH40" s="58"/>
      <c r="AI40" s="58"/>
    </row>
    <row r="41" spans="1:35" s="34" customFormat="1" ht="15" customHeight="1" outlineLevel="1" x14ac:dyDescent="0.35">
      <c r="A41" s="33" t="s">
        <v>48</v>
      </c>
      <c r="B41" s="46" t="s">
        <v>49</v>
      </c>
      <c r="C41" s="156">
        <v>1</v>
      </c>
      <c r="D41" s="156">
        <v>1</v>
      </c>
      <c r="E41" s="156">
        <v>0</v>
      </c>
      <c r="F41" s="156">
        <v>0</v>
      </c>
      <c r="G41" s="139">
        <f t="shared" ref="G41:G54" si="40">SUM(D41:F41)</f>
        <v>1</v>
      </c>
      <c r="H41" s="49">
        <v>259.84440751097179</v>
      </c>
      <c r="I41" s="49">
        <v>0</v>
      </c>
      <c r="J41" s="49">
        <v>-217.80389336268686</v>
      </c>
      <c r="K41" s="49">
        <v>-0.17849805338929259</v>
      </c>
      <c r="L41" s="49">
        <v>0</v>
      </c>
      <c r="M41" s="48">
        <v>0</v>
      </c>
      <c r="N41" s="48">
        <v>0</v>
      </c>
      <c r="O41" s="48">
        <v>0</v>
      </c>
      <c r="P41" s="48">
        <v>0</v>
      </c>
      <c r="Q41" s="48">
        <v>0</v>
      </c>
      <c r="R41" s="48">
        <v>0</v>
      </c>
      <c r="S41" s="48">
        <v>0</v>
      </c>
      <c r="T41" s="48">
        <v>0</v>
      </c>
      <c r="U41" s="48">
        <f t="shared" si="3"/>
        <v>41.862016094895637</v>
      </c>
      <c r="V41" s="49">
        <f t="shared" ref="V41:AF44" si="41">H41*$C41*$D41</f>
        <v>259.84440751097179</v>
      </c>
      <c r="W41" s="49">
        <f t="shared" si="41"/>
        <v>0</v>
      </c>
      <c r="X41" s="49">
        <f t="shared" si="41"/>
        <v>-217.80389336268686</v>
      </c>
      <c r="Y41" s="48">
        <f t="shared" si="41"/>
        <v>-0.17849805338929259</v>
      </c>
      <c r="Z41" s="48">
        <f t="shared" si="41"/>
        <v>0</v>
      </c>
      <c r="AA41" s="48">
        <f t="shared" si="41"/>
        <v>0</v>
      </c>
      <c r="AB41" s="48">
        <f t="shared" si="41"/>
        <v>0</v>
      </c>
      <c r="AC41" s="48">
        <f t="shared" si="41"/>
        <v>0</v>
      </c>
      <c r="AD41" s="48">
        <f t="shared" si="41"/>
        <v>0</v>
      </c>
      <c r="AE41" s="48">
        <f t="shared" si="41"/>
        <v>0</v>
      </c>
      <c r="AF41" s="48">
        <f t="shared" si="41"/>
        <v>0</v>
      </c>
      <c r="AG41" s="48">
        <f t="shared" ref="AG41:AG53" si="42">S41*$C41*$D41</f>
        <v>0</v>
      </c>
      <c r="AH41" s="48">
        <f t="shared" ref="AH41:AH52" si="43">T41*$C41*$D41</f>
        <v>0</v>
      </c>
      <c r="AI41" s="48">
        <f t="shared" si="4"/>
        <v>41.862016094895637</v>
      </c>
    </row>
    <row r="42" spans="1:35" s="34" customFormat="1" ht="15" customHeight="1" outlineLevel="1" x14ac:dyDescent="0.35">
      <c r="A42" s="33" t="s">
        <v>50</v>
      </c>
      <c r="B42" s="46" t="s">
        <v>49</v>
      </c>
      <c r="C42" s="156">
        <v>1</v>
      </c>
      <c r="D42" s="156">
        <v>1</v>
      </c>
      <c r="E42" s="156">
        <v>0</v>
      </c>
      <c r="F42" s="156">
        <v>0</v>
      </c>
      <c r="G42" s="139">
        <f t="shared" si="40"/>
        <v>1</v>
      </c>
      <c r="H42" s="49">
        <v>11852.362732031062</v>
      </c>
      <c r="I42" s="49">
        <v>23649.056788113427</v>
      </c>
      <c r="J42" s="49">
        <v>7288.5484900133542</v>
      </c>
      <c r="K42" s="49">
        <v>294.50193183684576</v>
      </c>
      <c r="L42" s="49">
        <v>0</v>
      </c>
      <c r="M42" s="48">
        <v>0</v>
      </c>
      <c r="N42" s="48">
        <v>0</v>
      </c>
      <c r="O42" s="48">
        <v>0</v>
      </c>
      <c r="P42" s="48">
        <v>0</v>
      </c>
      <c r="Q42" s="48">
        <v>0</v>
      </c>
      <c r="R42" s="48">
        <v>0</v>
      </c>
      <c r="S42" s="48">
        <v>0</v>
      </c>
      <c r="T42" s="48">
        <v>0</v>
      </c>
      <c r="U42" s="48">
        <f t="shared" si="3"/>
        <v>43084.469941994685</v>
      </c>
      <c r="V42" s="49">
        <f t="shared" si="41"/>
        <v>11852.362732031062</v>
      </c>
      <c r="W42" s="49">
        <f t="shared" si="41"/>
        <v>23649.056788113427</v>
      </c>
      <c r="X42" s="49">
        <f t="shared" si="41"/>
        <v>7288.5484900133542</v>
      </c>
      <c r="Y42" s="48">
        <f t="shared" si="41"/>
        <v>294.50193183684576</v>
      </c>
      <c r="Z42" s="48">
        <f t="shared" si="41"/>
        <v>0</v>
      </c>
      <c r="AA42" s="48">
        <f t="shared" si="41"/>
        <v>0</v>
      </c>
      <c r="AB42" s="48">
        <f t="shared" si="41"/>
        <v>0</v>
      </c>
      <c r="AC42" s="48">
        <f t="shared" si="41"/>
        <v>0</v>
      </c>
      <c r="AD42" s="48">
        <f t="shared" si="41"/>
        <v>0</v>
      </c>
      <c r="AE42" s="48">
        <f t="shared" si="41"/>
        <v>0</v>
      </c>
      <c r="AF42" s="48">
        <f t="shared" si="41"/>
        <v>0</v>
      </c>
      <c r="AG42" s="48">
        <f t="shared" si="42"/>
        <v>0</v>
      </c>
      <c r="AH42" s="48">
        <f t="shared" si="43"/>
        <v>0</v>
      </c>
      <c r="AI42" s="48">
        <f t="shared" si="4"/>
        <v>43084.469941994685</v>
      </c>
    </row>
    <row r="43" spans="1:35" s="34" customFormat="1" ht="15" customHeight="1" outlineLevel="1" x14ac:dyDescent="0.35">
      <c r="A43" s="33" t="s">
        <v>51</v>
      </c>
      <c r="B43" s="46" t="s">
        <v>49</v>
      </c>
      <c r="C43" s="156">
        <v>1</v>
      </c>
      <c r="D43" s="156">
        <v>1</v>
      </c>
      <c r="E43" s="156">
        <v>0</v>
      </c>
      <c r="F43" s="156">
        <v>0</v>
      </c>
      <c r="G43" s="139">
        <f t="shared" si="40"/>
        <v>1</v>
      </c>
      <c r="H43" s="49">
        <v>112.17230503484551</v>
      </c>
      <c r="I43" s="49">
        <v>1255.5296613444921</v>
      </c>
      <c r="J43" s="49">
        <v>2422.1902833412828</v>
      </c>
      <c r="K43" s="49">
        <v>4249.8036872445109</v>
      </c>
      <c r="L43" s="49">
        <v>30471.052784257608</v>
      </c>
      <c r="M43" s="48">
        <v>7036.1185439999999</v>
      </c>
      <c r="N43" s="48">
        <v>1960.3958400000001</v>
      </c>
      <c r="O43" s="48">
        <v>0</v>
      </c>
      <c r="P43" s="48">
        <v>0</v>
      </c>
      <c r="Q43" s="48">
        <v>0</v>
      </c>
      <c r="R43" s="48">
        <v>0</v>
      </c>
      <c r="S43" s="48">
        <v>0</v>
      </c>
      <c r="T43" s="48">
        <v>0</v>
      </c>
      <c r="U43" s="48">
        <f t="shared" si="3"/>
        <v>47507.263105222737</v>
      </c>
      <c r="V43" s="49">
        <f t="shared" si="41"/>
        <v>112.17230503484551</v>
      </c>
      <c r="W43" s="49">
        <f t="shared" si="41"/>
        <v>1255.5296613444921</v>
      </c>
      <c r="X43" s="49">
        <f t="shared" si="41"/>
        <v>2422.1902833412828</v>
      </c>
      <c r="Y43" s="48">
        <f t="shared" si="41"/>
        <v>4249.8036872445109</v>
      </c>
      <c r="Z43" s="48">
        <f t="shared" si="41"/>
        <v>30471.052784257608</v>
      </c>
      <c r="AA43" s="48">
        <f t="shared" si="41"/>
        <v>7036.1185439999999</v>
      </c>
      <c r="AB43" s="48">
        <f t="shared" si="41"/>
        <v>1960.3958400000001</v>
      </c>
      <c r="AC43" s="48">
        <f t="shared" si="41"/>
        <v>0</v>
      </c>
      <c r="AD43" s="48">
        <f t="shared" si="41"/>
        <v>0</v>
      </c>
      <c r="AE43" s="48">
        <f t="shared" si="41"/>
        <v>0</v>
      </c>
      <c r="AF43" s="48">
        <f t="shared" si="41"/>
        <v>0</v>
      </c>
      <c r="AG43" s="48">
        <f t="shared" si="42"/>
        <v>0</v>
      </c>
      <c r="AH43" s="48">
        <f t="shared" si="43"/>
        <v>0</v>
      </c>
      <c r="AI43" s="48">
        <f t="shared" si="4"/>
        <v>47507.263105222737</v>
      </c>
    </row>
    <row r="44" spans="1:35" s="34" customFormat="1" ht="15" customHeight="1" outlineLevel="1" x14ac:dyDescent="0.35">
      <c r="A44" s="33" t="s">
        <v>105</v>
      </c>
      <c r="B44" s="46" t="s">
        <v>49</v>
      </c>
      <c r="C44" s="156">
        <v>1</v>
      </c>
      <c r="D44" s="156">
        <v>1</v>
      </c>
      <c r="E44" s="156">
        <v>0</v>
      </c>
      <c r="F44" s="156">
        <v>0</v>
      </c>
      <c r="G44" s="139">
        <f t="shared" si="40"/>
        <v>1</v>
      </c>
      <c r="H44" s="49">
        <v>0</v>
      </c>
      <c r="I44" s="49">
        <v>0</v>
      </c>
      <c r="J44" s="49">
        <v>0</v>
      </c>
      <c r="K44" s="49">
        <v>0</v>
      </c>
      <c r="L44" s="49">
        <v>0</v>
      </c>
      <c r="M44" s="48">
        <v>4576</v>
      </c>
      <c r="N44" s="48">
        <v>4160</v>
      </c>
      <c r="O44" s="48">
        <v>0</v>
      </c>
      <c r="P44" s="48">
        <v>7174.96</v>
      </c>
      <c r="Q44" s="48">
        <v>0</v>
      </c>
      <c r="R44" s="48">
        <v>0</v>
      </c>
      <c r="S44" s="48">
        <v>0</v>
      </c>
      <c r="T44" s="48">
        <v>0</v>
      </c>
      <c r="U44" s="48">
        <f t="shared" si="3"/>
        <v>15910.96</v>
      </c>
      <c r="V44" s="49">
        <f t="shared" si="41"/>
        <v>0</v>
      </c>
      <c r="W44" s="49">
        <f t="shared" si="41"/>
        <v>0</v>
      </c>
      <c r="X44" s="49">
        <f t="shared" si="41"/>
        <v>0</v>
      </c>
      <c r="Y44" s="48">
        <f t="shared" si="41"/>
        <v>0</v>
      </c>
      <c r="Z44" s="48">
        <f t="shared" si="41"/>
        <v>0</v>
      </c>
      <c r="AA44" s="48">
        <f t="shared" si="41"/>
        <v>4576</v>
      </c>
      <c r="AB44" s="48">
        <f t="shared" si="41"/>
        <v>4160</v>
      </c>
      <c r="AC44" s="48">
        <f t="shared" si="41"/>
        <v>0</v>
      </c>
      <c r="AD44" s="48">
        <f t="shared" si="41"/>
        <v>7174.96</v>
      </c>
      <c r="AE44" s="48">
        <f t="shared" si="41"/>
        <v>0</v>
      </c>
      <c r="AF44" s="48">
        <f t="shared" si="41"/>
        <v>0</v>
      </c>
      <c r="AG44" s="48">
        <f t="shared" si="42"/>
        <v>0</v>
      </c>
      <c r="AH44" s="48">
        <f t="shared" si="43"/>
        <v>0</v>
      </c>
      <c r="AI44" s="48">
        <f t="shared" si="4"/>
        <v>15910.96</v>
      </c>
    </row>
    <row r="45" spans="1:35" s="34" customFormat="1" ht="15" customHeight="1" outlineLevel="1" x14ac:dyDescent="0.35">
      <c r="A45" s="33" t="s">
        <v>106</v>
      </c>
      <c r="B45" s="46" t="s">
        <v>49</v>
      </c>
      <c r="C45" s="156">
        <v>1</v>
      </c>
      <c r="D45" s="156">
        <v>1</v>
      </c>
      <c r="E45" s="156">
        <v>0</v>
      </c>
      <c r="F45" s="156">
        <v>0</v>
      </c>
      <c r="G45" s="139">
        <f>SUM(D45:F45)</f>
        <v>1</v>
      </c>
      <c r="H45" s="49">
        <v>0</v>
      </c>
      <c r="I45" s="49">
        <v>0</v>
      </c>
      <c r="J45" s="49">
        <v>0</v>
      </c>
      <c r="K45" s="49">
        <v>0</v>
      </c>
      <c r="L45" s="49">
        <v>0</v>
      </c>
      <c r="M45" s="48">
        <v>0</v>
      </c>
      <c r="N45" s="48">
        <v>0</v>
      </c>
      <c r="O45" s="48">
        <v>0</v>
      </c>
      <c r="P45" s="48">
        <v>0</v>
      </c>
      <c r="Q45" s="48">
        <v>0</v>
      </c>
      <c r="R45" s="48">
        <v>0</v>
      </c>
      <c r="S45" s="48">
        <v>6995.04</v>
      </c>
      <c r="T45" s="48">
        <v>6995.04</v>
      </c>
      <c r="U45" s="48">
        <f t="shared" si="3"/>
        <v>13990.08</v>
      </c>
      <c r="V45" s="49">
        <f t="shared" ref="V45:AF45" si="44">H45*$C45*$D45</f>
        <v>0</v>
      </c>
      <c r="W45" s="49">
        <f t="shared" si="44"/>
        <v>0</v>
      </c>
      <c r="X45" s="49">
        <f t="shared" si="44"/>
        <v>0</v>
      </c>
      <c r="Y45" s="48">
        <f t="shared" si="44"/>
        <v>0</v>
      </c>
      <c r="Z45" s="48">
        <f t="shared" si="44"/>
        <v>0</v>
      </c>
      <c r="AA45" s="48">
        <f t="shared" si="44"/>
        <v>0</v>
      </c>
      <c r="AB45" s="48">
        <f t="shared" si="44"/>
        <v>0</v>
      </c>
      <c r="AC45" s="48">
        <f t="shared" si="44"/>
        <v>0</v>
      </c>
      <c r="AD45" s="48">
        <f t="shared" si="44"/>
        <v>0</v>
      </c>
      <c r="AE45" s="48">
        <f t="shared" si="44"/>
        <v>0</v>
      </c>
      <c r="AF45" s="48">
        <f t="shared" si="44"/>
        <v>0</v>
      </c>
      <c r="AG45" s="48">
        <f t="shared" si="42"/>
        <v>6995.04</v>
      </c>
      <c r="AH45" s="48">
        <f t="shared" si="43"/>
        <v>6995.04</v>
      </c>
      <c r="AI45" s="48">
        <f t="shared" si="4"/>
        <v>13990.08</v>
      </c>
    </row>
    <row r="46" spans="1:35" s="34" customFormat="1" ht="15" customHeight="1" outlineLevel="1" x14ac:dyDescent="0.35">
      <c r="A46" s="33" t="s">
        <v>52</v>
      </c>
      <c r="B46" s="46" t="s">
        <v>49</v>
      </c>
      <c r="C46" s="156">
        <v>1</v>
      </c>
      <c r="D46" s="156">
        <v>1</v>
      </c>
      <c r="E46" s="156">
        <v>0</v>
      </c>
      <c r="F46" s="156">
        <v>0</v>
      </c>
      <c r="G46" s="139">
        <f t="shared" si="40"/>
        <v>1</v>
      </c>
      <c r="H46" s="49">
        <v>6858.3729025260709</v>
      </c>
      <c r="I46" s="49">
        <v>232.54582141479196</v>
      </c>
      <c r="J46" s="49">
        <v>-48.581344135026953</v>
      </c>
      <c r="K46" s="49">
        <v>-44.562747585630028</v>
      </c>
      <c r="L46" s="49">
        <v>0.14417904030844525</v>
      </c>
      <c r="M46" s="48">
        <v>0</v>
      </c>
      <c r="N46" s="48">
        <v>0</v>
      </c>
      <c r="O46" s="48">
        <v>0</v>
      </c>
      <c r="P46" s="48">
        <v>0</v>
      </c>
      <c r="Q46" s="48">
        <v>0</v>
      </c>
      <c r="R46" s="48">
        <v>0</v>
      </c>
      <c r="S46" s="48">
        <v>0</v>
      </c>
      <c r="T46" s="48">
        <v>0</v>
      </c>
      <c r="U46" s="48">
        <f t="shared" si="3"/>
        <v>6997.9188112605143</v>
      </c>
      <c r="V46" s="49">
        <f t="shared" ref="V46:AF53" si="45">H46*$C46*$D46</f>
        <v>6858.3729025260709</v>
      </c>
      <c r="W46" s="49">
        <f t="shared" si="45"/>
        <v>232.54582141479196</v>
      </c>
      <c r="X46" s="49">
        <f t="shared" si="45"/>
        <v>-48.581344135026953</v>
      </c>
      <c r="Y46" s="48">
        <f t="shared" si="45"/>
        <v>-44.562747585630028</v>
      </c>
      <c r="Z46" s="48">
        <f t="shared" si="45"/>
        <v>0.14417904030844525</v>
      </c>
      <c r="AA46" s="48">
        <f t="shared" si="45"/>
        <v>0</v>
      </c>
      <c r="AB46" s="48">
        <f t="shared" si="45"/>
        <v>0</v>
      </c>
      <c r="AC46" s="48">
        <f t="shared" si="45"/>
        <v>0</v>
      </c>
      <c r="AD46" s="48">
        <f t="shared" si="45"/>
        <v>0</v>
      </c>
      <c r="AE46" s="48">
        <f t="shared" si="45"/>
        <v>0</v>
      </c>
      <c r="AF46" s="48">
        <f t="shared" si="45"/>
        <v>0</v>
      </c>
      <c r="AG46" s="48">
        <f t="shared" si="42"/>
        <v>0</v>
      </c>
      <c r="AH46" s="48">
        <f t="shared" si="43"/>
        <v>0</v>
      </c>
      <c r="AI46" s="48">
        <f t="shared" si="4"/>
        <v>6997.9188112605143</v>
      </c>
    </row>
    <row r="47" spans="1:35" s="34" customFormat="1" ht="15" customHeight="1" outlineLevel="1" x14ac:dyDescent="0.35">
      <c r="A47" s="33" t="s">
        <v>53</v>
      </c>
      <c r="B47" s="46" t="s">
        <v>49</v>
      </c>
      <c r="C47" s="156">
        <v>1</v>
      </c>
      <c r="D47" s="156">
        <v>1</v>
      </c>
      <c r="E47" s="156">
        <v>0</v>
      </c>
      <c r="F47" s="156">
        <v>0</v>
      </c>
      <c r="G47" s="139">
        <f t="shared" si="40"/>
        <v>1</v>
      </c>
      <c r="H47" s="49">
        <v>4257.2822081880904</v>
      </c>
      <c r="I47" s="49">
        <v>308.70662690720081</v>
      </c>
      <c r="J47" s="49">
        <v>0</v>
      </c>
      <c r="K47" s="49">
        <v>0</v>
      </c>
      <c r="L47" s="49">
        <v>0.98837856062624785</v>
      </c>
      <c r="M47" s="48">
        <v>0</v>
      </c>
      <c r="N47" s="48">
        <v>0</v>
      </c>
      <c r="O47" s="48">
        <v>0</v>
      </c>
      <c r="P47" s="48">
        <v>0</v>
      </c>
      <c r="Q47" s="48">
        <v>0</v>
      </c>
      <c r="R47" s="48">
        <v>0</v>
      </c>
      <c r="S47" s="48">
        <v>0</v>
      </c>
      <c r="T47" s="48">
        <v>0</v>
      </c>
      <c r="U47" s="48">
        <f t="shared" si="3"/>
        <v>4566.9772136559177</v>
      </c>
      <c r="V47" s="49">
        <f t="shared" si="45"/>
        <v>4257.2822081880904</v>
      </c>
      <c r="W47" s="49">
        <f t="shared" si="45"/>
        <v>308.70662690720081</v>
      </c>
      <c r="X47" s="49">
        <f t="shared" si="45"/>
        <v>0</v>
      </c>
      <c r="Y47" s="48">
        <f t="shared" si="45"/>
        <v>0</v>
      </c>
      <c r="Z47" s="48">
        <f t="shared" si="45"/>
        <v>0.98837856062624785</v>
      </c>
      <c r="AA47" s="48">
        <f t="shared" si="45"/>
        <v>0</v>
      </c>
      <c r="AB47" s="48">
        <f t="shared" si="45"/>
        <v>0</v>
      </c>
      <c r="AC47" s="48">
        <f t="shared" si="45"/>
        <v>0</v>
      </c>
      <c r="AD47" s="48">
        <f t="shared" si="45"/>
        <v>0</v>
      </c>
      <c r="AE47" s="48">
        <f t="shared" si="45"/>
        <v>0</v>
      </c>
      <c r="AF47" s="48">
        <f t="shared" si="45"/>
        <v>0</v>
      </c>
      <c r="AG47" s="48">
        <f t="shared" si="42"/>
        <v>0</v>
      </c>
      <c r="AH47" s="48">
        <f t="shared" si="43"/>
        <v>0</v>
      </c>
      <c r="AI47" s="48">
        <f t="shared" si="4"/>
        <v>4566.9772136559177</v>
      </c>
    </row>
    <row r="48" spans="1:35" s="34" customFormat="1" ht="15" customHeight="1" outlineLevel="1" x14ac:dyDescent="0.35">
      <c r="A48" s="33" t="s">
        <v>54</v>
      </c>
      <c r="B48" s="46" t="s">
        <v>49</v>
      </c>
      <c r="C48" s="156">
        <v>1</v>
      </c>
      <c r="D48" s="156">
        <v>1</v>
      </c>
      <c r="E48" s="156">
        <v>0</v>
      </c>
      <c r="F48" s="156">
        <v>0</v>
      </c>
      <c r="G48" s="139">
        <f t="shared" si="40"/>
        <v>1</v>
      </c>
      <c r="H48" s="49">
        <v>0</v>
      </c>
      <c r="I48" s="49">
        <v>0</v>
      </c>
      <c r="J48" s="49">
        <v>0</v>
      </c>
      <c r="K48" s="49">
        <v>39.586313901865708</v>
      </c>
      <c r="L48" s="49">
        <v>0</v>
      </c>
      <c r="M48" s="48">
        <v>0</v>
      </c>
      <c r="N48" s="48">
        <v>0</v>
      </c>
      <c r="O48" s="48">
        <v>0</v>
      </c>
      <c r="P48" s="48">
        <v>0</v>
      </c>
      <c r="Q48" s="48">
        <v>0</v>
      </c>
      <c r="R48" s="48">
        <v>0</v>
      </c>
      <c r="S48" s="48">
        <v>0</v>
      </c>
      <c r="T48" s="48">
        <v>0</v>
      </c>
      <c r="U48" s="48">
        <f t="shared" si="3"/>
        <v>39.586313901865708</v>
      </c>
      <c r="V48" s="49">
        <f t="shared" si="45"/>
        <v>0</v>
      </c>
      <c r="W48" s="49">
        <f t="shared" si="45"/>
        <v>0</v>
      </c>
      <c r="X48" s="49">
        <f t="shared" si="45"/>
        <v>0</v>
      </c>
      <c r="Y48" s="48">
        <f t="shared" si="45"/>
        <v>39.586313901865708</v>
      </c>
      <c r="Z48" s="48">
        <f t="shared" si="45"/>
        <v>0</v>
      </c>
      <c r="AA48" s="48">
        <f t="shared" si="45"/>
        <v>0</v>
      </c>
      <c r="AB48" s="48">
        <f t="shared" si="45"/>
        <v>0</v>
      </c>
      <c r="AC48" s="48">
        <f t="shared" si="45"/>
        <v>0</v>
      </c>
      <c r="AD48" s="48">
        <f t="shared" si="45"/>
        <v>0</v>
      </c>
      <c r="AE48" s="48">
        <f t="shared" si="45"/>
        <v>0</v>
      </c>
      <c r="AF48" s="48">
        <f t="shared" si="45"/>
        <v>0</v>
      </c>
      <c r="AG48" s="48">
        <f t="shared" si="42"/>
        <v>0</v>
      </c>
      <c r="AH48" s="48">
        <f t="shared" si="43"/>
        <v>0</v>
      </c>
      <c r="AI48" s="48">
        <f t="shared" si="4"/>
        <v>39.586313901865708</v>
      </c>
    </row>
    <row r="49" spans="1:45" s="34" customFormat="1" ht="15" customHeight="1" outlineLevel="1" x14ac:dyDescent="0.35">
      <c r="A49" s="33" t="s">
        <v>55</v>
      </c>
      <c r="B49" s="46" t="s">
        <v>49</v>
      </c>
      <c r="C49" s="156">
        <v>1</v>
      </c>
      <c r="D49" s="156">
        <v>1</v>
      </c>
      <c r="E49" s="156">
        <v>0</v>
      </c>
      <c r="F49" s="156">
        <v>0</v>
      </c>
      <c r="G49" s="139">
        <f t="shared" si="40"/>
        <v>1</v>
      </c>
      <c r="H49" s="49">
        <v>0</v>
      </c>
      <c r="I49" s="49">
        <v>0</v>
      </c>
      <c r="J49" s="49">
        <v>0</v>
      </c>
      <c r="K49" s="49">
        <v>0</v>
      </c>
      <c r="L49" s="49">
        <v>0</v>
      </c>
      <c r="M49" s="48">
        <v>358.19836000000004</v>
      </c>
      <c r="N49" s="48">
        <v>7012.2811200000006</v>
      </c>
      <c r="O49" s="48">
        <v>0</v>
      </c>
      <c r="P49" s="48">
        <v>0</v>
      </c>
      <c r="Q49" s="48">
        <v>0</v>
      </c>
      <c r="R49" s="48">
        <v>0</v>
      </c>
      <c r="S49" s="48">
        <v>0</v>
      </c>
      <c r="T49" s="48">
        <v>0</v>
      </c>
      <c r="U49" s="48">
        <f t="shared" si="3"/>
        <v>7370.4794800000009</v>
      </c>
      <c r="V49" s="49">
        <f t="shared" si="45"/>
        <v>0</v>
      </c>
      <c r="W49" s="49">
        <f t="shared" si="45"/>
        <v>0</v>
      </c>
      <c r="X49" s="49">
        <f t="shared" si="45"/>
        <v>0</v>
      </c>
      <c r="Y49" s="48">
        <f t="shared" si="45"/>
        <v>0</v>
      </c>
      <c r="Z49" s="48">
        <f t="shared" si="45"/>
        <v>0</v>
      </c>
      <c r="AA49" s="48">
        <f t="shared" si="45"/>
        <v>358.19836000000004</v>
      </c>
      <c r="AB49" s="48">
        <f t="shared" si="45"/>
        <v>7012.2811200000006</v>
      </c>
      <c r="AC49" s="48">
        <f t="shared" si="45"/>
        <v>0</v>
      </c>
      <c r="AD49" s="48">
        <f t="shared" si="45"/>
        <v>0</v>
      </c>
      <c r="AE49" s="48">
        <f t="shared" si="45"/>
        <v>0</v>
      </c>
      <c r="AF49" s="48">
        <f t="shared" si="45"/>
        <v>0</v>
      </c>
      <c r="AG49" s="48">
        <f t="shared" si="42"/>
        <v>0</v>
      </c>
      <c r="AH49" s="48">
        <f t="shared" si="43"/>
        <v>0</v>
      </c>
      <c r="AI49" s="48">
        <f>SUM(V49:AH49)</f>
        <v>7370.4794800000009</v>
      </c>
    </row>
    <row r="50" spans="1:45" s="34" customFormat="1" ht="15" customHeight="1" outlineLevel="1" x14ac:dyDescent="0.35">
      <c r="A50" s="33" t="s">
        <v>56</v>
      </c>
      <c r="B50" s="46" t="s">
        <v>49</v>
      </c>
      <c r="C50" s="156">
        <v>1</v>
      </c>
      <c r="D50" s="156">
        <v>1</v>
      </c>
      <c r="E50" s="156">
        <v>0</v>
      </c>
      <c r="F50" s="156">
        <v>0</v>
      </c>
      <c r="G50" s="139">
        <f t="shared" si="40"/>
        <v>1</v>
      </c>
      <c r="H50" s="49">
        <v>0</v>
      </c>
      <c r="I50" s="49">
        <v>0</v>
      </c>
      <c r="J50" s="49">
        <v>0</v>
      </c>
      <c r="K50" s="49">
        <v>52.639912052166579</v>
      </c>
      <c r="L50" s="49">
        <v>1532.3881915290858</v>
      </c>
      <c r="M50" s="48">
        <v>2795.5687343999998</v>
      </c>
      <c r="N50" s="48">
        <v>6568.64</v>
      </c>
      <c r="O50" s="48">
        <v>0</v>
      </c>
      <c r="P50" s="48">
        <v>0</v>
      </c>
      <c r="Q50" s="48">
        <v>0</v>
      </c>
      <c r="R50" s="48">
        <v>0</v>
      </c>
      <c r="S50" s="48">
        <v>0</v>
      </c>
      <c r="T50" s="48">
        <v>0</v>
      </c>
      <c r="U50" s="48">
        <f t="shared" si="3"/>
        <v>10949.236837981252</v>
      </c>
      <c r="V50" s="49">
        <f t="shared" si="45"/>
        <v>0</v>
      </c>
      <c r="W50" s="49">
        <f t="shared" si="45"/>
        <v>0</v>
      </c>
      <c r="X50" s="49">
        <f t="shared" si="45"/>
        <v>0</v>
      </c>
      <c r="Y50" s="48">
        <f t="shared" si="45"/>
        <v>52.639912052166579</v>
      </c>
      <c r="Z50" s="48">
        <f t="shared" si="45"/>
        <v>1532.3881915290858</v>
      </c>
      <c r="AA50" s="48">
        <f t="shared" si="45"/>
        <v>2795.5687343999998</v>
      </c>
      <c r="AB50" s="48">
        <f t="shared" si="45"/>
        <v>6568.64</v>
      </c>
      <c r="AC50" s="48">
        <f t="shared" si="45"/>
        <v>0</v>
      </c>
      <c r="AD50" s="48">
        <f t="shared" si="45"/>
        <v>0</v>
      </c>
      <c r="AE50" s="48">
        <f t="shared" si="45"/>
        <v>0</v>
      </c>
      <c r="AF50" s="48">
        <f t="shared" si="45"/>
        <v>0</v>
      </c>
      <c r="AG50" s="48">
        <f t="shared" si="42"/>
        <v>0</v>
      </c>
      <c r="AH50" s="48">
        <f t="shared" si="43"/>
        <v>0</v>
      </c>
      <c r="AI50" s="48">
        <f t="shared" si="4"/>
        <v>10949.236837981252</v>
      </c>
    </row>
    <row r="51" spans="1:45" s="34" customFormat="1" ht="15" customHeight="1" outlineLevel="1" x14ac:dyDescent="0.35">
      <c r="A51" s="33" t="s">
        <v>57</v>
      </c>
      <c r="B51" s="46" t="s">
        <v>49</v>
      </c>
      <c r="C51" s="156">
        <v>1</v>
      </c>
      <c r="D51" s="156">
        <v>1</v>
      </c>
      <c r="E51" s="156">
        <v>0</v>
      </c>
      <c r="F51" s="156">
        <v>0</v>
      </c>
      <c r="G51" s="139">
        <f t="shared" si="40"/>
        <v>1</v>
      </c>
      <c r="H51" s="49">
        <v>0</v>
      </c>
      <c r="I51" s="49">
        <v>0</v>
      </c>
      <c r="J51" s="49">
        <v>0</v>
      </c>
      <c r="K51" s="49">
        <v>93.2564188842275</v>
      </c>
      <c r="L51" s="49">
        <v>151.40489585833586</v>
      </c>
      <c r="M51" s="48">
        <v>2583.3270944000001</v>
      </c>
      <c r="N51" s="48">
        <v>15265.9728</v>
      </c>
      <c r="O51" s="48">
        <v>0</v>
      </c>
      <c r="P51" s="48">
        <v>0</v>
      </c>
      <c r="Q51" s="48">
        <v>0</v>
      </c>
      <c r="R51" s="48">
        <v>0</v>
      </c>
      <c r="S51" s="48">
        <v>0</v>
      </c>
      <c r="T51" s="48">
        <v>0</v>
      </c>
      <c r="U51" s="48">
        <f t="shared" si="3"/>
        <v>18093.961209142562</v>
      </c>
      <c r="V51" s="49">
        <f t="shared" si="45"/>
        <v>0</v>
      </c>
      <c r="W51" s="49">
        <f t="shared" si="45"/>
        <v>0</v>
      </c>
      <c r="X51" s="49">
        <f t="shared" si="45"/>
        <v>0</v>
      </c>
      <c r="Y51" s="48">
        <f t="shared" si="45"/>
        <v>93.2564188842275</v>
      </c>
      <c r="Z51" s="48">
        <f t="shared" si="45"/>
        <v>151.40489585833586</v>
      </c>
      <c r="AA51" s="48">
        <f t="shared" si="45"/>
        <v>2583.3270944000001</v>
      </c>
      <c r="AB51" s="48">
        <f t="shared" si="45"/>
        <v>15265.9728</v>
      </c>
      <c r="AC51" s="48">
        <f t="shared" si="45"/>
        <v>0</v>
      </c>
      <c r="AD51" s="48">
        <f t="shared" si="45"/>
        <v>0</v>
      </c>
      <c r="AE51" s="48">
        <f t="shared" si="45"/>
        <v>0</v>
      </c>
      <c r="AF51" s="48">
        <f t="shared" si="45"/>
        <v>0</v>
      </c>
      <c r="AG51" s="48">
        <f t="shared" si="42"/>
        <v>0</v>
      </c>
      <c r="AH51" s="48">
        <f t="shared" si="43"/>
        <v>0</v>
      </c>
      <c r="AI51" s="48">
        <f t="shared" si="4"/>
        <v>18093.961209142562</v>
      </c>
    </row>
    <row r="52" spans="1:45" s="34" customFormat="1" ht="15" customHeight="1" outlineLevel="1" x14ac:dyDescent="0.35">
      <c r="A52" s="33" t="s">
        <v>58</v>
      </c>
      <c r="B52" s="46" t="s">
        <v>49</v>
      </c>
      <c r="C52" s="156">
        <v>1</v>
      </c>
      <c r="D52" s="156">
        <v>1</v>
      </c>
      <c r="E52" s="156">
        <v>0</v>
      </c>
      <c r="F52" s="156">
        <v>0</v>
      </c>
      <c r="G52" s="139">
        <f t="shared" si="40"/>
        <v>1</v>
      </c>
      <c r="H52" s="49">
        <v>0</v>
      </c>
      <c r="I52" s="49">
        <v>0</v>
      </c>
      <c r="J52" s="49">
        <v>0</v>
      </c>
      <c r="K52" s="49">
        <v>866.41555702085827</v>
      </c>
      <c r="L52" s="49">
        <v>724.1455038009816</v>
      </c>
      <c r="M52" s="48">
        <v>103.91680000000001</v>
      </c>
      <c r="N52" s="48">
        <v>26</v>
      </c>
      <c r="O52" s="48">
        <v>0</v>
      </c>
      <c r="P52" s="48">
        <v>0</v>
      </c>
      <c r="Q52" s="48">
        <v>0</v>
      </c>
      <c r="R52" s="48">
        <v>0</v>
      </c>
      <c r="S52" s="48">
        <v>0</v>
      </c>
      <c r="T52" s="48">
        <v>0</v>
      </c>
      <c r="U52" s="48">
        <f t="shared" si="3"/>
        <v>1720.4778608218398</v>
      </c>
      <c r="V52" s="49">
        <f t="shared" si="45"/>
        <v>0</v>
      </c>
      <c r="W52" s="49">
        <f t="shared" si="45"/>
        <v>0</v>
      </c>
      <c r="X52" s="49">
        <f t="shared" si="45"/>
        <v>0</v>
      </c>
      <c r="Y52" s="48">
        <f t="shared" si="45"/>
        <v>866.41555702085827</v>
      </c>
      <c r="Z52" s="48">
        <f t="shared" si="45"/>
        <v>724.1455038009816</v>
      </c>
      <c r="AA52" s="48">
        <f t="shared" si="45"/>
        <v>103.91680000000001</v>
      </c>
      <c r="AB52" s="48">
        <f t="shared" si="45"/>
        <v>26</v>
      </c>
      <c r="AC52" s="48">
        <f t="shared" si="45"/>
        <v>0</v>
      </c>
      <c r="AD52" s="48">
        <f t="shared" si="45"/>
        <v>0</v>
      </c>
      <c r="AE52" s="48">
        <f t="shared" si="45"/>
        <v>0</v>
      </c>
      <c r="AF52" s="48">
        <f t="shared" si="45"/>
        <v>0</v>
      </c>
      <c r="AG52" s="48">
        <f t="shared" si="42"/>
        <v>0</v>
      </c>
      <c r="AH52" s="48">
        <f t="shared" si="43"/>
        <v>0</v>
      </c>
      <c r="AI52" s="48">
        <f t="shared" si="4"/>
        <v>1720.4778608218398</v>
      </c>
    </row>
    <row r="53" spans="1:45" s="34" customFormat="1" ht="15" customHeight="1" outlineLevel="1" x14ac:dyDescent="0.35">
      <c r="A53" s="33" t="s">
        <v>59</v>
      </c>
      <c r="B53" s="46" t="s">
        <v>49</v>
      </c>
      <c r="C53" s="156">
        <v>1</v>
      </c>
      <c r="D53" s="156">
        <v>1</v>
      </c>
      <c r="E53" s="156">
        <v>0</v>
      </c>
      <c r="F53" s="156">
        <v>0</v>
      </c>
      <c r="G53" s="139">
        <f t="shared" si="40"/>
        <v>1</v>
      </c>
      <c r="H53" s="49">
        <v>0</v>
      </c>
      <c r="I53" s="49">
        <v>0</v>
      </c>
      <c r="J53" s="49">
        <v>0</v>
      </c>
      <c r="K53" s="49">
        <v>0</v>
      </c>
      <c r="L53" s="49">
        <v>0</v>
      </c>
      <c r="M53" s="48">
        <v>0</v>
      </c>
      <c r="N53" s="48">
        <v>0</v>
      </c>
      <c r="O53" s="48">
        <v>0</v>
      </c>
      <c r="P53" s="48">
        <v>0</v>
      </c>
      <c r="Q53" s="48">
        <v>0</v>
      </c>
      <c r="R53" s="48">
        <v>0</v>
      </c>
      <c r="S53" s="48">
        <v>0</v>
      </c>
      <c r="T53" s="48">
        <v>0</v>
      </c>
      <c r="U53" s="48">
        <f t="shared" si="3"/>
        <v>0</v>
      </c>
      <c r="V53" s="49">
        <f t="shared" si="45"/>
        <v>0</v>
      </c>
      <c r="W53" s="49">
        <f t="shared" si="45"/>
        <v>0</v>
      </c>
      <c r="X53" s="49">
        <f t="shared" si="45"/>
        <v>0</v>
      </c>
      <c r="Y53" s="48">
        <f t="shared" si="45"/>
        <v>0</v>
      </c>
      <c r="Z53" s="48">
        <f t="shared" si="45"/>
        <v>0</v>
      </c>
      <c r="AA53" s="48">
        <f t="shared" si="45"/>
        <v>0</v>
      </c>
      <c r="AB53" s="48">
        <f t="shared" si="45"/>
        <v>0</v>
      </c>
      <c r="AC53" s="48">
        <f t="shared" si="45"/>
        <v>0</v>
      </c>
      <c r="AD53" s="48">
        <f t="shared" si="45"/>
        <v>0</v>
      </c>
      <c r="AE53" s="48">
        <f t="shared" si="45"/>
        <v>0</v>
      </c>
      <c r="AF53" s="48">
        <f t="shared" si="45"/>
        <v>0</v>
      </c>
      <c r="AG53" s="48">
        <f t="shared" si="42"/>
        <v>0</v>
      </c>
      <c r="AH53" s="48">
        <f>T53*$C53*$D53</f>
        <v>0</v>
      </c>
      <c r="AI53" s="48">
        <f t="shared" si="4"/>
        <v>0</v>
      </c>
    </row>
    <row r="54" spans="1:45" s="34" customFormat="1" ht="15" customHeight="1" outlineLevel="1" x14ac:dyDescent="0.35">
      <c r="A54" s="33" t="s">
        <v>108</v>
      </c>
      <c r="B54" s="46" t="s">
        <v>49</v>
      </c>
      <c r="C54" s="140">
        <v>1</v>
      </c>
      <c r="D54" s="140">
        <v>1</v>
      </c>
      <c r="E54" s="156">
        <v>0</v>
      </c>
      <c r="F54" s="156">
        <v>0</v>
      </c>
      <c r="G54" s="139">
        <f t="shared" si="40"/>
        <v>1</v>
      </c>
      <c r="H54" s="49"/>
      <c r="I54" s="49"/>
      <c r="J54" s="49"/>
      <c r="K54" s="49"/>
      <c r="L54" s="49"/>
      <c r="M54" s="48"/>
      <c r="N54" s="48">
        <v>2080</v>
      </c>
      <c r="O54" s="48">
        <v>2080</v>
      </c>
      <c r="P54" s="48"/>
      <c r="Q54" s="48"/>
      <c r="R54" s="48"/>
      <c r="S54" s="48"/>
      <c r="T54" s="48"/>
      <c r="U54" s="48">
        <f t="shared" si="3"/>
        <v>4160</v>
      </c>
      <c r="V54" s="49"/>
      <c r="W54" s="49"/>
      <c r="X54" s="49"/>
      <c r="Y54" s="48"/>
      <c r="Z54" s="48"/>
      <c r="AA54" s="48"/>
      <c r="AB54" s="48">
        <f>N54*$C54*$D54</f>
        <v>2080</v>
      </c>
      <c r="AC54" s="48">
        <f>O54*$C54*$D54</f>
        <v>2080</v>
      </c>
      <c r="AD54" s="48"/>
      <c r="AE54" s="48"/>
      <c r="AF54" s="48"/>
      <c r="AG54" s="48"/>
      <c r="AH54" s="48"/>
      <c r="AI54" s="48">
        <f>SUM(V54:AH54)</f>
        <v>4160</v>
      </c>
    </row>
    <row r="55" spans="1:45" s="34" customFormat="1" ht="15" customHeight="1" outlineLevel="1" x14ac:dyDescent="0.35">
      <c r="A55" s="141" t="s">
        <v>122</v>
      </c>
      <c r="B55" s="142"/>
      <c r="C55" s="157"/>
      <c r="D55" s="157"/>
      <c r="E55" s="157"/>
      <c r="F55" s="157"/>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3"/>
      <c r="AK55" s="143"/>
      <c r="AL55" s="143"/>
      <c r="AM55" s="143"/>
      <c r="AN55" s="143"/>
      <c r="AO55" s="143"/>
      <c r="AP55" s="143"/>
      <c r="AQ55" s="143"/>
      <c r="AR55" s="143"/>
      <c r="AS55" s="143"/>
    </row>
    <row r="56" spans="1:45" s="34" customFormat="1" ht="15" customHeight="1" outlineLevel="1" x14ac:dyDescent="0.35">
      <c r="A56" s="158" t="s">
        <v>123</v>
      </c>
      <c r="B56" s="159" t="s">
        <v>49</v>
      </c>
      <c r="C56" s="140">
        <v>1</v>
      </c>
      <c r="D56" s="140">
        <v>0.46200000000000002</v>
      </c>
      <c r="E56" s="156">
        <v>0.53800000000000003</v>
      </c>
      <c r="F56" s="156">
        <v>0</v>
      </c>
      <c r="G56" s="139">
        <f t="shared" ref="G56:G61" si="46">SUM(D56:F56)</f>
        <v>1</v>
      </c>
      <c r="H56" s="144">
        <v>5232.2806838892966</v>
      </c>
      <c r="I56" s="144">
        <v>719.06576279708383</v>
      </c>
      <c r="J56" s="144">
        <v>10.590127871892172</v>
      </c>
      <c r="K56" s="144">
        <v>0</v>
      </c>
      <c r="L56" s="144">
        <v>9.6505043556660777</v>
      </c>
      <c r="M56" s="143">
        <v>0</v>
      </c>
      <c r="N56" s="143">
        <v>0</v>
      </c>
      <c r="O56" s="143">
        <v>0</v>
      </c>
      <c r="P56" s="143">
        <v>0</v>
      </c>
      <c r="Q56" s="143">
        <v>0</v>
      </c>
      <c r="R56" s="143">
        <v>0</v>
      </c>
      <c r="S56" s="143">
        <v>0</v>
      </c>
      <c r="T56" s="143">
        <v>0</v>
      </c>
      <c r="U56" s="143">
        <f t="shared" ref="U56:U61" si="47">SUM(H56:T56)</f>
        <v>5971.587078913939</v>
      </c>
      <c r="V56" s="144">
        <f>H56*$C$56*$D$56</f>
        <v>2417.3136759568551</v>
      </c>
      <c r="W56" s="144">
        <f t="shared" ref="W56:AH56" si="48">I56*$C$56*$D$56</f>
        <v>332.20838241225277</v>
      </c>
      <c r="X56" s="144">
        <f t="shared" si="48"/>
        <v>4.8926390768141834</v>
      </c>
      <c r="Y56" s="144">
        <f t="shared" si="48"/>
        <v>0</v>
      </c>
      <c r="Z56" s="144">
        <f t="shared" si="48"/>
        <v>4.4585330123177283</v>
      </c>
      <c r="AA56" s="144">
        <f t="shared" si="48"/>
        <v>0</v>
      </c>
      <c r="AB56" s="144">
        <f t="shared" si="48"/>
        <v>0</v>
      </c>
      <c r="AC56" s="144">
        <f t="shared" si="48"/>
        <v>0</v>
      </c>
      <c r="AD56" s="144">
        <f t="shared" si="48"/>
        <v>0</v>
      </c>
      <c r="AE56" s="144">
        <f t="shared" si="48"/>
        <v>0</v>
      </c>
      <c r="AF56" s="144">
        <f t="shared" si="48"/>
        <v>0</v>
      </c>
      <c r="AG56" s="144">
        <f t="shared" si="48"/>
        <v>0</v>
      </c>
      <c r="AH56" s="144">
        <f t="shared" si="48"/>
        <v>0</v>
      </c>
      <c r="AI56" s="143">
        <f t="shared" ref="AI56:AI61" si="49">SUM(V56:AH56)</f>
        <v>2758.87323045824</v>
      </c>
    </row>
    <row r="57" spans="1:45" s="34" customFormat="1" ht="15" customHeight="1" outlineLevel="1" x14ac:dyDescent="0.35">
      <c r="A57" s="158" t="s">
        <v>124</v>
      </c>
      <c r="B57" s="159" t="s">
        <v>49</v>
      </c>
      <c r="C57" s="140">
        <v>0.87</v>
      </c>
      <c r="D57" s="140">
        <v>0.193</v>
      </c>
      <c r="E57" s="156">
        <v>0.40500000000000003</v>
      </c>
      <c r="F57" s="156">
        <v>0.40200000000000002</v>
      </c>
      <c r="G57" s="139">
        <f t="shared" si="46"/>
        <v>1</v>
      </c>
      <c r="H57" s="144">
        <v>3469.0309355449981</v>
      </c>
      <c r="I57" s="144">
        <v>5.0703162026169677</v>
      </c>
      <c r="J57" s="144">
        <v>-5.2462724104264264</v>
      </c>
      <c r="K57" s="144">
        <v>48.861829938405975</v>
      </c>
      <c r="L57" s="144">
        <v>-4.0478767162867895</v>
      </c>
      <c r="M57" s="143">
        <v>0</v>
      </c>
      <c r="N57" s="143">
        <v>0</v>
      </c>
      <c r="O57" s="143">
        <v>0</v>
      </c>
      <c r="P57" s="143">
        <v>0</v>
      </c>
      <c r="Q57" s="143">
        <v>0</v>
      </c>
      <c r="R57" s="143">
        <v>0</v>
      </c>
      <c r="S57" s="143">
        <v>0</v>
      </c>
      <c r="T57" s="143">
        <v>0</v>
      </c>
      <c r="U57" s="143">
        <f t="shared" si="47"/>
        <v>3513.6689325593079</v>
      </c>
      <c r="V57" s="144">
        <f>H57*$C$57*$D$57</f>
        <v>582.48498438736067</v>
      </c>
      <c r="W57" s="144">
        <f t="shared" ref="W57:AH57" si="50">I57*$C$57*$D$57</f>
        <v>0.85135679358141503</v>
      </c>
      <c r="X57" s="144">
        <f t="shared" si="50"/>
        <v>-0.88090160043470134</v>
      </c>
      <c r="Y57" s="144">
        <f t="shared" si="50"/>
        <v>8.2043898649577471</v>
      </c>
      <c r="Z57" s="144">
        <f t="shared" si="50"/>
        <v>-0.67967897943171485</v>
      </c>
      <c r="AA57" s="144">
        <f t="shared" si="50"/>
        <v>0</v>
      </c>
      <c r="AB57" s="144">
        <f t="shared" si="50"/>
        <v>0</v>
      </c>
      <c r="AC57" s="144">
        <f t="shared" si="50"/>
        <v>0</v>
      </c>
      <c r="AD57" s="144">
        <f t="shared" si="50"/>
        <v>0</v>
      </c>
      <c r="AE57" s="144">
        <f t="shared" si="50"/>
        <v>0</v>
      </c>
      <c r="AF57" s="144">
        <f t="shared" si="50"/>
        <v>0</v>
      </c>
      <c r="AG57" s="144">
        <f t="shared" si="50"/>
        <v>0</v>
      </c>
      <c r="AH57" s="144">
        <f t="shared" si="50"/>
        <v>0</v>
      </c>
      <c r="AI57" s="143">
        <f t="shared" si="49"/>
        <v>589.98015046603336</v>
      </c>
    </row>
    <row r="58" spans="1:45" s="34" customFormat="1" ht="15" customHeight="1" outlineLevel="1" x14ac:dyDescent="0.35">
      <c r="A58" s="158" t="s">
        <v>125</v>
      </c>
      <c r="B58" s="159" t="s">
        <v>49</v>
      </c>
      <c r="C58" s="140">
        <v>0.61</v>
      </c>
      <c r="D58" s="140">
        <v>0.11600000000000001</v>
      </c>
      <c r="E58" s="156">
        <v>0.69299999999999995</v>
      </c>
      <c r="F58" s="156">
        <v>0.191</v>
      </c>
      <c r="G58" s="139">
        <f t="shared" si="46"/>
        <v>1</v>
      </c>
      <c r="H58" s="144">
        <v>0</v>
      </c>
      <c r="I58" s="144">
        <v>0</v>
      </c>
      <c r="J58" s="144">
        <v>0</v>
      </c>
      <c r="K58" s="144">
        <v>0</v>
      </c>
      <c r="L58" s="144">
        <v>0</v>
      </c>
      <c r="M58" s="143">
        <v>0</v>
      </c>
      <c r="N58" s="143">
        <v>0</v>
      </c>
      <c r="O58" s="143">
        <v>4992</v>
      </c>
      <c r="P58" s="143">
        <v>5200</v>
      </c>
      <c r="Q58" s="143">
        <v>5200</v>
      </c>
      <c r="R58" s="143">
        <v>4680</v>
      </c>
      <c r="S58" s="143">
        <v>0</v>
      </c>
      <c r="T58" s="143">
        <v>0</v>
      </c>
      <c r="U58" s="143">
        <f t="shared" si="47"/>
        <v>20072</v>
      </c>
      <c r="V58" s="144">
        <f>H58*$C$58*$D$58</f>
        <v>0</v>
      </c>
      <c r="W58" s="144">
        <f t="shared" ref="W58:AH58" si="51">I58*$C$58*$D$58</f>
        <v>0</v>
      </c>
      <c r="X58" s="144">
        <f t="shared" si="51"/>
        <v>0</v>
      </c>
      <c r="Y58" s="144">
        <f t="shared" si="51"/>
        <v>0</v>
      </c>
      <c r="Z58" s="144">
        <f t="shared" si="51"/>
        <v>0</v>
      </c>
      <c r="AA58" s="144">
        <f t="shared" si="51"/>
        <v>0</v>
      </c>
      <c r="AB58" s="144">
        <f t="shared" si="51"/>
        <v>0</v>
      </c>
      <c r="AC58" s="144">
        <f t="shared" si="51"/>
        <v>353.23392000000001</v>
      </c>
      <c r="AD58" s="144">
        <f t="shared" si="51"/>
        <v>367.952</v>
      </c>
      <c r="AE58" s="144">
        <f t="shared" si="51"/>
        <v>367.952</v>
      </c>
      <c r="AF58" s="144">
        <f t="shared" si="51"/>
        <v>331.15679999999998</v>
      </c>
      <c r="AG58" s="144">
        <f t="shared" si="51"/>
        <v>0</v>
      </c>
      <c r="AH58" s="144">
        <f t="shared" si="51"/>
        <v>0</v>
      </c>
      <c r="AI58" s="143">
        <f t="shared" si="49"/>
        <v>1420.2947200000001</v>
      </c>
    </row>
    <row r="59" spans="1:45" s="34" customFormat="1" ht="15" customHeight="1" outlineLevel="1" x14ac:dyDescent="0.35">
      <c r="A59" s="158" t="s">
        <v>126</v>
      </c>
      <c r="B59" s="159" t="s">
        <v>49</v>
      </c>
      <c r="C59" s="140">
        <v>0.88</v>
      </c>
      <c r="D59" s="140">
        <v>0.48399999999999999</v>
      </c>
      <c r="E59" s="156">
        <v>0.183</v>
      </c>
      <c r="F59" s="156">
        <v>0.33300000000000002</v>
      </c>
      <c r="G59" s="139">
        <f t="shared" si="46"/>
        <v>1</v>
      </c>
      <c r="H59" s="144">
        <v>13350.671162448405</v>
      </c>
      <c r="I59" s="144">
        <v>2020.5331103281121</v>
      </c>
      <c r="J59" s="144">
        <v>757.17202705535828</v>
      </c>
      <c r="K59" s="144">
        <v>3506.4431555397177</v>
      </c>
      <c r="L59" s="144">
        <v>290.80333385397972</v>
      </c>
      <c r="M59" s="143">
        <v>846.26650159999997</v>
      </c>
      <c r="N59" s="143">
        <v>0</v>
      </c>
      <c r="O59" s="143">
        <v>44408</v>
      </c>
      <c r="P59" s="143">
        <v>0</v>
      </c>
      <c r="Q59" s="143">
        <v>0</v>
      </c>
      <c r="R59" s="143">
        <v>0</v>
      </c>
      <c r="S59" s="143">
        <v>0</v>
      </c>
      <c r="T59" s="143">
        <v>0</v>
      </c>
      <c r="U59" s="143">
        <f t="shared" si="47"/>
        <v>65179.889290825566</v>
      </c>
      <c r="V59" s="144">
        <f>H59*$C$59*$D$59</f>
        <v>5686.3178615100242</v>
      </c>
      <c r="W59" s="144">
        <f t="shared" ref="W59:AH59" si="52">I59*$C$59*$D$59</f>
        <v>860.58546235094946</v>
      </c>
      <c r="X59" s="144">
        <f t="shared" si="52"/>
        <v>322.4947097634182</v>
      </c>
      <c r="Y59" s="144">
        <f t="shared" si="52"/>
        <v>1493.4642688074766</v>
      </c>
      <c r="Z59" s="144">
        <f t="shared" si="52"/>
        <v>123.85895595508704</v>
      </c>
      <c r="AA59" s="144">
        <f t="shared" si="52"/>
        <v>360.44182836147201</v>
      </c>
      <c r="AB59" s="144">
        <f t="shared" si="52"/>
        <v>0</v>
      </c>
      <c r="AC59" s="144">
        <f t="shared" si="52"/>
        <v>18914.255359999999</v>
      </c>
      <c r="AD59" s="144">
        <f t="shared" si="52"/>
        <v>0</v>
      </c>
      <c r="AE59" s="144">
        <f t="shared" si="52"/>
        <v>0</v>
      </c>
      <c r="AF59" s="144">
        <f t="shared" si="52"/>
        <v>0</v>
      </c>
      <c r="AG59" s="144">
        <f t="shared" si="52"/>
        <v>0</v>
      </c>
      <c r="AH59" s="144">
        <f t="shared" si="52"/>
        <v>0</v>
      </c>
      <c r="AI59" s="143">
        <f t="shared" si="49"/>
        <v>27761.41844674843</v>
      </c>
    </row>
    <row r="60" spans="1:45" s="34" customFormat="1" ht="15" customHeight="1" outlineLevel="1" x14ac:dyDescent="0.35">
      <c r="A60" s="158" t="s">
        <v>127</v>
      </c>
      <c r="B60" s="159" t="s">
        <v>49</v>
      </c>
      <c r="C60" s="140">
        <v>0.87</v>
      </c>
      <c r="D60" s="140">
        <v>0.24</v>
      </c>
      <c r="E60" s="156">
        <v>0.57399999999999995</v>
      </c>
      <c r="F60" s="156">
        <v>0.186</v>
      </c>
      <c r="G60" s="139">
        <f t="shared" si="46"/>
        <v>1</v>
      </c>
      <c r="H60" s="144">
        <v>2169.9528413981238</v>
      </c>
      <c r="I60" s="144">
        <v>542.33420559796116</v>
      </c>
      <c r="J60" s="144">
        <v>1679.6076715518748</v>
      </c>
      <c r="K60" s="144">
        <v>51637.806112932834</v>
      </c>
      <c r="L60" s="144">
        <v>23849.69268077931</v>
      </c>
      <c r="M60" s="143">
        <v>1027.2163200000002</v>
      </c>
      <c r="N60" s="143">
        <v>114.68496</v>
      </c>
      <c r="O60" s="143">
        <v>11169.6</v>
      </c>
      <c r="P60" s="143">
        <v>8798.4</v>
      </c>
      <c r="Q60" s="143">
        <v>0</v>
      </c>
      <c r="R60" s="143">
        <v>0</v>
      </c>
      <c r="S60" s="143">
        <v>0</v>
      </c>
      <c r="T60" s="143">
        <v>0</v>
      </c>
      <c r="U60" s="143">
        <f t="shared" si="47"/>
        <v>100989.2947922601</v>
      </c>
      <c r="V60" s="144">
        <f>H60*$C$60*$D$60</f>
        <v>453.08615328392824</v>
      </c>
      <c r="W60" s="144">
        <f t="shared" ref="W60:AH60" si="53">I60*$C$60*$D$60</f>
        <v>113.23938212885429</v>
      </c>
      <c r="X60" s="144">
        <f t="shared" si="53"/>
        <v>350.70208182003142</v>
      </c>
      <c r="Y60" s="144">
        <f t="shared" si="53"/>
        <v>10781.973916380375</v>
      </c>
      <c r="Z60" s="144">
        <f t="shared" si="53"/>
        <v>4979.8158317467196</v>
      </c>
      <c r="AA60" s="144">
        <f t="shared" si="53"/>
        <v>214.48276761600002</v>
      </c>
      <c r="AB60" s="144">
        <f t="shared" si="53"/>
        <v>23.946219648</v>
      </c>
      <c r="AC60" s="144">
        <f t="shared" si="53"/>
        <v>2332.2124799999997</v>
      </c>
      <c r="AD60" s="144">
        <f t="shared" si="53"/>
        <v>1837.1059199999997</v>
      </c>
      <c r="AE60" s="144">
        <f t="shared" si="53"/>
        <v>0</v>
      </c>
      <c r="AF60" s="144">
        <f t="shared" si="53"/>
        <v>0</v>
      </c>
      <c r="AG60" s="144">
        <f t="shared" si="53"/>
        <v>0</v>
      </c>
      <c r="AH60" s="144">
        <f t="shared" si="53"/>
        <v>0</v>
      </c>
      <c r="AI60" s="143">
        <f t="shared" si="49"/>
        <v>21086.564752623904</v>
      </c>
    </row>
    <row r="61" spans="1:45" s="34" customFormat="1" ht="15" customHeight="1" outlineLevel="1" x14ac:dyDescent="0.35">
      <c r="A61" s="158" t="s">
        <v>128</v>
      </c>
      <c r="B61" s="159" t="s">
        <v>49</v>
      </c>
      <c r="C61" s="140">
        <v>0.38</v>
      </c>
      <c r="D61" s="140">
        <v>0.40500000000000003</v>
      </c>
      <c r="E61" s="156">
        <v>0.59499999999999997</v>
      </c>
      <c r="F61" s="156">
        <v>0</v>
      </c>
      <c r="G61" s="139">
        <f t="shared" si="46"/>
        <v>1</v>
      </c>
      <c r="H61" s="144">
        <v>0</v>
      </c>
      <c r="I61" s="144">
        <v>0</v>
      </c>
      <c r="J61" s="144">
        <v>0</v>
      </c>
      <c r="K61" s="144">
        <v>0</v>
      </c>
      <c r="L61" s="144">
        <v>208.73273401041394</v>
      </c>
      <c r="M61" s="143">
        <v>520.14583920000007</v>
      </c>
      <c r="N61" s="143">
        <v>10182.189679999999</v>
      </c>
      <c r="O61" s="143">
        <v>0</v>
      </c>
      <c r="P61" s="143">
        <v>0</v>
      </c>
      <c r="Q61" s="143">
        <v>0</v>
      </c>
      <c r="R61" s="143">
        <v>0</v>
      </c>
      <c r="S61" s="143">
        <v>0</v>
      </c>
      <c r="T61" s="143">
        <v>0</v>
      </c>
      <c r="U61" s="143">
        <f t="shared" si="47"/>
        <v>10911.068253210413</v>
      </c>
      <c r="V61" s="144">
        <f>H61*$C$61*$D$61</f>
        <v>0</v>
      </c>
      <c r="W61" s="144">
        <f t="shared" ref="W61:AH61" si="54">I61*$C$61*$D$61</f>
        <v>0</v>
      </c>
      <c r="X61" s="144">
        <f t="shared" si="54"/>
        <v>0</v>
      </c>
      <c r="Y61" s="144">
        <f t="shared" si="54"/>
        <v>0</v>
      </c>
      <c r="Z61" s="144">
        <f t="shared" si="54"/>
        <v>32.12396776420271</v>
      </c>
      <c r="AA61" s="144">
        <f t="shared" si="54"/>
        <v>80.050444652880017</v>
      </c>
      <c r="AB61" s="144">
        <f t="shared" si="54"/>
        <v>1567.0389917520001</v>
      </c>
      <c r="AC61" s="144">
        <f t="shared" si="54"/>
        <v>0</v>
      </c>
      <c r="AD61" s="144">
        <f t="shared" si="54"/>
        <v>0</v>
      </c>
      <c r="AE61" s="144">
        <f t="shared" si="54"/>
        <v>0</v>
      </c>
      <c r="AF61" s="144">
        <f t="shared" si="54"/>
        <v>0</v>
      </c>
      <c r="AG61" s="144">
        <f t="shared" si="54"/>
        <v>0</v>
      </c>
      <c r="AH61" s="144">
        <f t="shared" si="54"/>
        <v>0</v>
      </c>
      <c r="AI61" s="143">
        <f t="shared" si="49"/>
        <v>1679.2134041690829</v>
      </c>
    </row>
    <row r="62" spans="1:45" s="34" customFormat="1" ht="15" customHeight="1" x14ac:dyDescent="0.35">
      <c r="A62" s="33"/>
      <c r="B62" s="46"/>
      <c r="C62" s="50"/>
      <c r="D62" s="47"/>
      <c r="E62" s="50"/>
      <c r="F62" s="50"/>
      <c r="G62" s="47"/>
      <c r="H62" s="49"/>
      <c r="I62" s="49"/>
      <c r="J62" s="49"/>
      <c r="K62" s="48"/>
      <c r="L62" s="48"/>
      <c r="M62" s="48"/>
      <c r="N62" s="48"/>
      <c r="O62" s="48"/>
      <c r="P62" s="48"/>
      <c r="Q62" s="48"/>
      <c r="R62" s="48"/>
      <c r="S62" s="48"/>
      <c r="T62" s="48"/>
      <c r="U62" s="48"/>
      <c r="V62" s="49"/>
      <c r="W62" s="49"/>
      <c r="X62" s="49"/>
      <c r="Y62" s="48"/>
      <c r="Z62" s="48"/>
      <c r="AA62" s="48"/>
      <c r="AB62" s="48"/>
      <c r="AC62" s="48"/>
      <c r="AD62" s="48"/>
      <c r="AE62" s="48"/>
      <c r="AF62" s="48"/>
      <c r="AG62" s="48"/>
      <c r="AH62" s="48"/>
      <c r="AI62" s="48"/>
    </row>
    <row r="63" spans="1:45" s="27" customFormat="1" ht="15" customHeight="1" x14ac:dyDescent="0.4">
      <c r="A63" s="32" t="s">
        <v>21</v>
      </c>
      <c r="B63" s="54"/>
      <c r="C63" s="54"/>
      <c r="D63" s="54"/>
      <c r="E63" s="54"/>
      <c r="F63" s="54"/>
      <c r="G63" s="54"/>
      <c r="H63" s="52">
        <f t="shared" ref="H63:AI63" si="55">SUM(H8:H61)</f>
        <v>51005.411299399442</v>
      </c>
      <c r="I63" s="52">
        <f t="shared" si="55"/>
        <v>43339.390276593898</v>
      </c>
      <c r="J63" s="52">
        <f t="shared" si="55"/>
        <v>17728.015819206325</v>
      </c>
      <c r="K63" s="52">
        <f t="shared" si="55"/>
        <v>95159.927096159023</v>
      </c>
      <c r="L63" s="52">
        <f t="shared" si="55"/>
        <v>85867.011656684801</v>
      </c>
      <c r="M63" s="52">
        <f t="shared" si="55"/>
        <v>81445.875201600007</v>
      </c>
      <c r="N63" s="52">
        <f t="shared" si="55"/>
        <v>211559.45720000003</v>
      </c>
      <c r="O63" s="52">
        <f t="shared" si="55"/>
        <v>161642.25480000002</v>
      </c>
      <c r="P63" s="52">
        <f t="shared" si="55"/>
        <v>57051.685599999997</v>
      </c>
      <c r="Q63" s="52">
        <f t="shared" si="55"/>
        <v>25624.30416</v>
      </c>
      <c r="R63" s="52">
        <f t="shared" si="55"/>
        <v>12745.044</v>
      </c>
      <c r="S63" s="52">
        <f t="shared" si="55"/>
        <v>44291.520000000004</v>
      </c>
      <c r="T63" s="52">
        <f t="shared" si="55"/>
        <v>44291.520000000004</v>
      </c>
      <c r="U63" s="52">
        <f t="shared" si="55"/>
        <v>931751.41710964323</v>
      </c>
      <c r="V63" s="52">
        <f t="shared" si="55"/>
        <v>34831.95610330793</v>
      </c>
      <c r="W63" s="52">
        <f t="shared" si="55"/>
        <v>35726.102570402814</v>
      </c>
      <c r="X63" s="52">
        <f t="shared" si="55"/>
        <v>14470.107553521195</v>
      </c>
      <c r="Y63" s="52">
        <f t="shared" si="55"/>
        <v>45246.753271267196</v>
      </c>
      <c r="Z63" s="52">
        <f t="shared" si="55"/>
        <v>60729.105892567022</v>
      </c>
      <c r="AA63" s="52">
        <f t="shared" si="55"/>
        <v>47324.045800111504</v>
      </c>
      <c r="AB63" s="52">
        <f t="shared" si="55"/>
        <v>119145.18917798639</v>
      </c>
      <c r="AC63" s="52">
        <f t="shared" si="55"/>
        <v>67104.253116108011</v>
      </c>
      <c r="AD63" s="52">
        <f t="shared" si="55"/>
        <v>15784.172993575998</v>
      </c>
      <c r="AE63" s="52">
        <f t="shared" si="55"/>
        <v>16650.9168085936</v>
      </c>
      <c r="AF63" s="52">
        <f t="shared" si="55"/>
        <v>7289.7146399999992</v>
      </c>
      <c r="AG63" s="52">
        <f t="shared" si="55"/>
        <v>36411.662559999997</v>
      </c>
      <c r="AH63" s="52">
        <f t="shared" si="55"/>
        <v>36411.662559999997</v>
      </c>
      <c r="AI63" s="52">
        <f t="shared" si="55"/>
        <v>537125.64304744161</v>
      </c>
    </row>
    <row r="64" spans="1:45" s="27" customFormat="1" ht="15" customHeight="1" x14ac:dyDescent="0.4">
      <c r="A64" s="32"/>
      <c r="B64" s="54"/>
      <c r="C64" s="54"/>
      <c r="D64" s="54"/>
      <c r="E64" s="54"/>
      <c r="F64" s="54"/>
      <c r="G64" s="54"/>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row>
    <row r="65" spans="1:36" s="36" customFormat="1" ht="15" customHeight="1" x14ac:dyDescent="0.35">
      <c r="A65" s="32" t="s">
        <v>12</v>
      </c>
      <c r="B65" s="45"/>
      <c r="C65" s="45"/>
      <c r="D65" s="45"/>
      <c r="E65" s="45"/>
      <c r="F65" s="45"/>
      <c r="G65" s="45"/>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row>
    <row r="66" spans="1:36" s="36" customFormat="1" ht="15" customHeight="1" x14ac:dyDescent="0.35">
      <c r="A66" s="33" t="s">
        <v>60</v>
      </c>
      <c r="B66" s="45"/>
      <c r="C66" s="45"/>
      <c r="D66" s="45"/>
      <c r="E66" s="45"/>
      <c r="F66" s="45"/>
      <c r="G66" s="45"/>
      <c r="H66" s="51">
        <f t="shared" ref="H66:U66" si="56">SUMIF($B$9:$B$61,"895-000 Wastewater Collection Network",H$9:H$61)</f>
        <v>47561.970178571864</v>
      </c>
      <c r="I66" s="51">
        <f t="shared" si="56"/>
        <v>28732.842292705689</v>
      </c>
      <c r="J66" s="51">
        <f t="shared" si="56"/>
        <v>11886.477089925622</v>
      </c>
      <c r="K66" s="51">
        <f t="shared" si="56"/>
        <v>60744.57367371241</v>
      </c>
      <c r="L66" s="51">
        <f t="shared" si="56"/>
        <v>57234.955309330042</v>
      </c>
      <c r="M66" s="51">
        <f t="shared" si="56"/>
        <v>19846.758193599999</v>
      </c>
      <c r="N66" s="51">
        <f t="shared" si="56"/>
        <v>47370.164399999994</v>
      </c>
      <c r="O66" s="51">
        <f t="shared" si="56"/>
        <v>62649.599999999999</v>
      </c>
      <c r="P66" s="51">
        <f t="shared" si="56"/>
        <v>21173.360000000001</v>
      </c>
      <c r="Q66" s="51">
        <f t="shared" si="56"/>
        <v>5200</v>
      </c>
      <c r="R66" s="51">
        <f t="shared" si="56"/>
        <v>4680</v>
      </c>
      <c r="S66" s="51">
        <f t="shared" si="56"/>
        <v>6995.04</v>
      </c>
      <c r="T66" s="51">
        <f t="shared" si="56"/>
        <v>6995.04</v>
      </c>
      <c r="U66" s="51">
        <f t="shared" si="56"/>
        <v>381070.7811378456</v>
      </c>
      <c r="V66" s="51"/>
      <c r="W66" s="51"/>
      <c r="X66" s="51"/>
      <c r="Y66" s="51"/>
      <c r="Z66" s="51"/>
      <c r="AA66" s="51"/>
      <c r="AB66" s="51"/>
      <c r="AC66" s="51"/>
      <c r="AD66" s="51"/>
      <c r="AE66" s="51"/>
      <c r="AF66" s="51"/>
      <c r="AG66" s="51"/>
      <c r="AH66" s="51"/>
      <c r="AI66" s="51"/>
    </row>
    <row r="67" spans="1:36" s="36" customFormat="1" ht="15" customHeight="1" x14ac:dyDescent="0.35">
      <c r="A67" s="33" t="s">
        <v>61</v>
      </c>
      <c r="B67" s="45"/>
      <c r="C67" s="45"/>
      <c r="D67" s="53"/>
      <c r="E67" s="45"/>
      <c r="F67" s="45"/>
      <c r="G67" s="45"/>
      <c r="H67" s="51">
        <f t="shared" ref="H67:U67" si="57">SUMIF($B$9:$B$61,"892-000 Water Distribution Network",H$9:H$61)</f>
        <v>3443.4411208275669</v>
      </c>
      <c r="I67" s="51">
        <f t="shared" si="57"/>
        <v>14606.547983888202</v>
      </c>
      <c r="J67" s="51">
        <f t="shared" si="57"/>
        <v>5841.5387292807045</v>
      </c>
      <c r="K67" s="51">
        <f t="shared" si="57"/>
        <v>34415.35342244662</v>
      </c>
      <c r="L67" s="51">
        <f t="shared" si="57"/>
        <v>28632.056347354766</v>
      </c>
      <c r="M67" s="51">
        <f t="shared" si="57"/>
        <v>61599.117008000001</v>
      </c>
      <c r="N67" s="51">
        <f t="shared" si="57"/>
        <v>164189.2928</v>
      </c>
      <c r="O67" s="51">
        <f t="shared" si="57"/>
        <v>98992.654800000004</v>
      </c>
      <c r="P67" s="51">
        <f t="shared" si="57"/>
        <v>35878.325599999996</v>
      </c>
      <c r="Q67" s="51">
        <f t="shared" si="57"/>
        <v>20424.30416</v>
      </c>
      <c r="R67" s="51">
        <f t="shared" si="57"/>
        <v>8065.0439999999999</v>
      </c>
      <c r="S67" s="51">
        <f t="shared" si="57"/>
        <v>37296.480000000003</v>
      </c>
      <c r="T67" s="51">
        <f t="shared" si="57"/>
        <v>37296.480000000003</v>
      </c>
      <c r="U67" s="51">
        <f t="shared" si="57"/>
        <v>550680.63597179775</v>
      </c>
      <c r="V67" s="51"/>
      <c r="W67" s="51"/>
      <c r="X67" s="51"/>
      <c r="Y67" s="51"/>
      <c r="Z67" s="51"/>
      <c r="AA67" s="51"/>
      <c r="AB67" s="51"/>
      <c r="AC67" s="51"/>
      <c r="AD67" s="51"/>
      <c r="AE67" s="51"/>
      <c r="AF67" s="51"/>
      <c r="AG67" s="51"/>
      <c r="AH67" s="51"/>
      <c r="AI67" s="51"/>
    </row>
    <row r="68" spans="1:36" s="27" customFormat="1" ht="15" customHeight="1" x14ac:dyDescent="0.4">
      <c r="A68" s="32" t="s">
        <v>24</v>
      </c>
      <c r="B68" s="54"/>
      <c r="C68" s="54"/>
      <c r="D68" s="54"/>
      <c r="E68" s="54"/>
      <c r="F68" s="54"/>
      <c r="G68" s="54"/>
      <c r="H68" s="52">
        <f t="shared" ref="H68:U68" si="58">SUM(H66:H67)</f>
        <v>51005.411299399435</v>
      </c>
      <c r="I68" s="52">
        <f t="shared" si="58"/>
        <v>43339.390276593891</v>
      </c>
      <c r="J68" s="52">
        <f t="shared" si="58"/>
        <v>17728.015819206325</v>
      </c>
      <c r="K68" s="52">
        <f t="shared" si="58"/>
        <v>95159.927096159023</v>
      </c>
      <c r="L68" s="52">
        <f t="shared" si="58"/>
        <v>85867.011656684801</v>
      </c>
      <c r="M68" s="52">
        <f t="shared" si="58"/>
        <v>81445.875201599993</v>
      </c>
      <c r="N68" s="52">
        <f t="shared" si="58"/>
        <v>211559.4572</v>
      </c>
      <c r="O68" s="52">
        <f t="shared" si="58"/>
        <v>161642.2548</v>
      </c>
      <c r="P68" s="52">
        <f t="shared" si="58"/>
        <v>57051.685599999997</v>
      </c>
      <c r="Q68" s="52">
        <f t="shared" si="58"/>
        <v>25624.30416</v>
      </c>
      <c r="R68" s="52">
        <f t="shared" si="58"/>
        <v>12745.044</v>
      </c>
      <c r="S68" s="52">
        <f>SUM(S66:S67)</f>
        <v>44291.520000000004</v>
      </c>
      <c r="T68" s="52">
        <f>SUM(T66:T67)</f>
        <v>44291.520000000004</v>
      </c>
      <c r="U68" s="52">
        <f t="shared" si="58"/>
        <v>931751.41710964334</v>
      </c>
      <c r="V68" s="52"/>
      <c r="W68" s="52"/>
      <c r="X68" s="52"/>
      <c r="Y68" s="52"/>
      <c r="Z68" s="52"/>
      <c r="AA68" s="52"/>
      <c r="AB68" s="52"/>
      <c r="AC68" s="52"/>
      <c r="AD68" s="52"/>
      <c r="AE68" s="52"/>
      <c r="AF68" s="52"/>
      <c r="AG68" s="52"/>
      <c r="AH68" s="52"/>
      <c r="AI68" s="52"/>
    </row>
    <row r="69" spans="1:36" s="36" customFormat="1" ht="15" customHeight="1" x14ac:dyDescent="0.35">
      <c r="A69" s="33"/>
      <c r="B69" s="45"/>
      <c r="C69" s="45"/>
      <c r="D69" s="45"/>
      <c r="E69" s="45"/>
      <c r="F69" s="45"/>
      <c r="G69" s="45"/>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row>
    <row r="70" spans="1:36" s="36" customFormat="1" ht="15" customHeight="1" x14ac:dyDescent="0.35">
      <c r="A70" s="32" t="s">
        <v>62</v>
      </c>
      <c r="B70" s="45"/>
      <c r="C70" s="45"/>
      <c r="D70" s="45"/>
      <c r="E70" s="45"/>
      <c r="F70" s="45"/>
      <c r="G70" s="45"/>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row>
    <row r="71" spans="1:36" s="37" customFormat="1" ht="15" customHeight="1" x14ac:dyDescent="0.35">
      <c r="A71" s="33" t="s">
        <v>60</v>
      </c>
      <c r="B71" s="45"/>
      <c r="C71" s="45"/>
      <c r="D71" s="45"/>
      <c r="E71" s="45"/>
      <c r="F71" s="45"/>
      <c r="G71" s="45"/>
      <c r="H71" s="51">
        <f t="shared" ref="H71:U71" si="59">SUMIF($B$9:$B$61,"895-000 Wastewater Collection Network",V$9:V$61)</f>
        <v>32479.237230429211</v>
      </c>
      <c r="I71" s="51">
        <f t="shared" si="59"/>
        <v>26752.723481465549</v>
      </c>
      <c r="J71" s="51">
        <f t="shared" si="59"/>
        <v>10121.56206491675</v>
      </c>
      <c r="K71" s="51">
        <f t="shared" si="59"/>
        <v>17835.105150354266</v>
      </c>
      <c r="L71" s="51">
        <f t="shared" si="59"/>
        <v>38019.701542545838</v>
      </c>
      <c r="M71" s="51">
        <f t="shared" si="59"/>
        <v>18108.104573430352</v>
      </c>
      <c r="N71" s="51">
        <f t="shared" si="59"/>
        <v>38664.274971400002</v>
      </c>
      <c r="O71" s="51">
        <f t="shared" si="59"/>
        <v>23679.701759999996</v>
      </c>
      <c r="P71" s="51">
        <f t="shared" si="59"/>
        <v>9380.0179200000002</v>
      </c>
      <c r="Q71" s="51">
        <f t="shared" si="59"/>
        <v>367.952</v>
      </c>
      <c r="R71" s="51">
        <f t="shared" si="59"/>
        <v>331.15679999999998</v>
      </c>
      <c r="S71" s="51">
        <f t="shared" si="59"/>
        <v>6995.04</v>
      </c>
      <c r="T71" s="51">
        <f t="shared" si="59"/>
        <v>6995.04</v>
      </c>
      <c r="U71" s="51">
        <f t="shared" si="59"/>
        <v>229729.61749454195</v>
      </c>
      <c r="V71" s="51"/>
      <c r="W71" s="51"/>
      <c r="X71" s="51"/>
      <c r="Y71" s="51"/>
      <c r="Z71" s="51"/>
      <c r="AA71" s="51"/>
      <c r="AB71" s="51"/>
      <c r="AC71" s="51"/>
      <c r="AD71" s="51"/>
      <c r="AE71" s="51"/>
      <c r="AF71" s="51"/>
      <c r="AG71" s="51"/>
      <c r="AH71" s="51"/>
      <c r="AI71" s="51"/>
    </row>
    <row r="72" spans="1:36" s="37" customFormat="1" ht="15" customHeight="1" x14ac:dyDescent="0.35">
      <c r="A72" s="33" t="s">
        <v>61</v>
      </c>
      <c r="B72" s="45"/>
      <c r="C72" s="45"/>
      <c r="D72" s="45"/>
      <c r="E72" s="45"/>
      <c r="F72" s="45"/>
      <c r="G72" s="45"/>
      <c r="H72" s="51">
        <f t="shared" ref="H72:U72" si="60">SUMIF($B$9:$B$61,"892-000 Water Distribution Network",V$9:V$61)</f>
        <v>2352.7188728787223</v>
      </c>
      <c r="I72" s="51">
        <f t="shared" si="60"/>
        <v>8973.3790889372522</v>
      </c>
      <c r="J72" s="51">
        <f t="shared" si="60"/>
        <v>4348.5454886044445</v>
      </c>
      <c r="K72" s="51">
        <f t="shared" si="60"/>
        <v>27411.648120912934</v>
      </c>
      <c r="L72" s="51">
        <f t="shared" si="60"/>
        <v>22709.404350021181</v>
      </c>
      <c r="M72" s="51">
        <f t="shared" si="60"/>
        <v>29215.941226681149</v>
      </c>
      <c r="N72" s="51">
        <f t="shared" si="60"/>
        <v>80480.9142065864</v>
      </c>
      <c r="O72" s="51">
        <f t="shared" si="60"/>
        <v>43424.551356108008</v>
      </c>
      <c r="P72" s="51">
        <f t="shared" si="60"/>
        <v>6404.1550735759993</v>
      </c>
      <c r="Q72" s="51">
        <f t="shared" si="60"/>
        <v>16282.964808593599</v>
      </c>
      <c r="R72" s="51">
        <f t="shared" si="60"/>
        <v>6958.5578399999995</v>
      </c>
      <c r="S72" s="51">
        <f t="shared" si="60"/>
        <v>29416.622559999996</v>
      </c>
      <c r="T72" s="51">
        <f t="shared" si="60"/>
        <v>29416.622559999996</v>
      </c>
      <c r="U72" s="51">
        <f t="shared" si="60"/>
        <v>307396.02555289969</v>
      </c>
      <c r="V72" s="51"/>
      <c r="W72" s="51"/>
      <c r="X72" s="51"/>
      <c r="Y72" s="51"/>
      <c r="Z72" s="51"/>
      <c r="AA72" s="51"/>
      <c r="AB72" s="51"/>
      <c r="AC72" s="51"/>
      <c r="AD72" s="51"/>
      <c r="AE72" s="51"/>
      <c r="AF72" s="51"/>
      <c r="AG72" s="51"/>
      <c r="AH72" s="51"/>
      <c r="AI72" s="51"/>
    </row>
    <row r="73" spans="1:36" s="40" customFormat="1" ht="15" customHeight="1" x14ac:dyDescent="0.4">
      <c r="A73" s="32" t="s">
        <v>24</v>
      </c>
      <c r="B73" s="54"/>
      <c r="C73" s="54"/>
      <c r="D73" s="54"/>
      <c r="E73" s="54"/>
      <c r="F73" s="54"/>
      <c r="G73" s="54"/>
      <c r="H73" s="52">
        <f>SUM(H71:H72)</f>
        <v>34831.956103307937</v>
      </c>
      <c r="I73" s="52">
        <f t="shared" ref="I73:U73" si="61">SUM(I71:I72)</f>
        <v>35726.1025704028</v>
      </c>
      <c r="J73" s="52">
        <f t="shared" si="61"/>
        <v>14470.107553521195</v>
      </c>
      <c r="K73" s="52">
        <f t="shared" si="61"/>
        <v>45246.753271267196</v>
      </c>
      <c r="L73" s="52">
        <f t="shared" si="61"/>
        <v>60729.105892567022</v>
      </c>
      <c r="M73" s="52">
        <f t="shared" si="61"/>
        <v>47324.045800111504</v>
      </c>
      <c r="N73" s="52">
        <f t="shared" si="61"/>
        <v>119145.18917798641</v>
      </c>
      <c r="O73" s="52">
        <f t="shared" si="61"/>
        <v>67104.253116108011</v>
      </c>
      <c r="P73" s="52">
        <f t="shared" si="61"/>
        <v>15784.172993575999</v>
      </c>
      <c r="Q73" s="52">
        <f t="shared" si="61"/>
        <v>16650.9168085936</v>
      </c>
      <c r="R73" s="52">
        <f t="shared" si="61"/>
        <v>7289.7146399999992</v>
      </c>
      <c r="S73" s="52">
        <f t="shared" si="61"/>
        <v>36411.662559999997</v>
      </c>
      <c r="T73" s="52">
        <f t="shared" si="61"/>
        <v>36411.662559999997</v>
      </c>
      <c r="U73" s="52">
        <f t="shared" si="61"/>
        <v>537125.64304744161</v>
      </c>
      <c r="V73" s="52"/>
      <c r="W73" s="52"/>
      <c r="X73" s="52"/>
      <c r="Y73" s="52"/>
      <c r="Z73" s="52"/>
      <c r="AA73" s="52"/>
      <c r="AB73" s="52"/>
      <c r="AC73" s="52"/>
      <c r="AD73" s="52"/>
      <c r="AE73" s="52"/>
      <c r="AF73" s="52"/>
      <c r="AG73" s="52"/>
      <c r="AH73" s="52"/>
      <c r="AI73" s="52"/>
    </row>
    <row r="74" spans="1:36" s="37" customFormat="1" ht="15" customHeight="1" x14ac:dyDescent="0.35">
      <c r="A74" s="36"/>
      <c r="B74" s="35"/>
      <c r="C74" s="35"/>
      <c r="D74" s="35"/>
      <c r="E74" s="35"/>
      <c r="F74" s="35"/>
      <c r="G74" s="35"/>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row>
    <row r="75" spans="1:36" s="36" customFormat="1" ht="15" customHeight="1" x14ac:dyDescent="0.35">
      <c r="B75" s="35"/>
      <c r="C75" s="35"/>
      <c r="D75" s="35"/>
      <c r="E75" s="35"/>
      <c r="F75" s="35"/>
      <c r="G75" s="35"/>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row>
    <row r="76" spans="1:36" ht="15" customHeight="1" x14ac:dyDescent="0.35">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row>
  </sheetData>
  <sheetProtection autoFilter="0"/>
  <mergeCells count="7">
    <mergeCell ref="A6:A7"/>
    <mergeCell ref="B6:B7"/>
    <mergeCell ref="C6:G6"/>
    <mergeCell ref="W5:AE5"/>
    <mergeCell ref="V6:AI6"/>
    <mergeCell ref="H6:U6"/>
    <mergeCell ref="I5:Q5"/>
  </mergeCells>
  <pageMargins left="0.24" right="0.12" top="0.24" bottom="0.56000000000000005" header="0.3" footer="0.3"/>
  <pageSetup fitToHeight="4" orientation="landscape" r:id="rId1"/>
  <headerFooter>
    <oddFooter>&amp;L&amp;BThe City of Calgary Confidential&amp;B&amp;C&amp;D&amp;RPage &amp;P</oddFooter>
  </headerFooter>
  <rowBreaks count="1" manualBreakCount="1">
    <brk id="98"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72D7E-C1E4-4C62-BFC1-257A88C7C851}">
  <sheetPr>
    <pageSetUpPr fitToPage="1"/>
  </sheetPr>
  <dimension ref="A1:BE117"/>
  <sheetViews>
    <sheetView zoomScale="84" zoomScaleNormal="84" workbookViewId="0">
      <pane xSplit="2" ySplit="4" topLeftCell="Z5" activePane="bottomRight" state="frozen"/>
      <selection activeCell="F31" sqref="F31"/>
      <selection pane="topRight" activeCell="F31" sqref="F31"/>
      <selection pane="bottomLeft" activeCell="F31" sqref="F31"/>
      <selection pane="bottomRight"/>
    </sheetView>
  </sheetViews>
  <sheetFormatPr defaultColWidth="9.19921875" defaultRowHeight="13.15" outlineLevelRow="1" outlineLevelCol="1" x14ac:dyDescent="0.4"/>
  <cols>
    <col min="1" max="1" width="44.46484375" style="66" customWidth="1"/>
    <col min="2" max="2" width="16" style="67" customWidth="1"/>
    <col min="3" max="18" width="10.73046875" style="64" customWidth="1" outlineLevel="1"/>
    <col min="19" max="29" width="10.73046875" style="64" customWidth="1"/>
    <col min="30" max="30" width="10.73046875" style="64" customWidth="1" outlineLevel="1"/>
    <col min="31" max="31" width="12.265625" style="64" customWidth="1" outlineLevel="1"/>
    <col min="32" max="56" width="10.73046875" style="64" customWidth="1" outlineLevel="1"/>
    <col min="57" max="16384" width="9.19921875" style="64"/>
  </cols>
  <sheetData>
    <row r="1" spans="1:57" x14ac:dyDescent="0.4">
      <c r="A1" s="66" t="s">
        <v>162</v>
      </c>
    </row>
    <row r="3" spans="1:57" ht="15" x14ac:dyDescent="0.4">
      <c r="A3" s="69" t="s">
        <v>70</v>
      </c>
      <c r="B3" s="63" t="s">
        <v>21</v>
      </c>
      <c r="C3" s="63">
        <v>2000</v>
      </c>
      <c r="D3" s="63">
        <v>2001</v>
      </c>
      <c r="E3" s="63">
        <v>2002</v>
      </c>
      <c r="F3" s="63">
        <v>2003</v>
      </c>
      <c r="G3" s="63">
        <v>2004</v>
      </c>
      <c r="H3" s="63">
        <v>2005</v>
      </c>
      <c r="I3" s="63">
        <v>2006</v>
      </c>
      <c r="J3" s="63">
        <v>2007</v>
      </c>
      <c r="K3" s="63">
        <v>2008</v>
      </c>
      <c r="L3" s="63">
        <v>2009</v>
      </c>
      <c r="M3" s="63">
        <v>2010</v>
      </c>
      <c r="N3" s="63">
        <v>2011</v>
      </c>
      <c r="O3" s="63">
        <v>2012</v>
      </c>
      <c r="P3" s="63">
        <v>2013</v>
      </c>
      <c r="Q3" s="63">
        <v>2014</v>
      </c>
      <c r="R3" s="63">
        <v>2015</v>
      </c>
      <c r="S3" s="63">
        <v>2016</v>
      </c>
      <c r="T3" s="63">
        <v>2017</v>
      </c>
      <c r="U3" s="63">
        <v>2018</v>
      </c>
      <c r="V3" s="63">
        <v>2019</v>
      </c>
      <c r="W3" s="63">
        <v>2020</v>
      </c>
      <c r="X3" s="63">
        <v>2021</v>
      </c>
      <c r="Y3" s="63">
        <v>2022</v>
      </c>
      <c r="Z3" s="63">
        <v>2023</v>
      </c>
      <c r="AA3" s="63">
        <v>2024</v>
      </c>
      <c r="AB3" s="63">
        <v>2025</v>
      </c>
      <c r="AC3" s="63">
        <v>2026</v>
      </c>
      <c r="AD3" s="63">
        <v>2027</v>
      </c>
      <c r="AE3" s="63">
        <v>2028</v>
      </c>
      <c r="AF3" s="63">
        <v>2029</v>
      </c>
      <c r="AG3" s="63">
        <v>2030</v>
      </c>
      <c r="AH3" s="63">
        <v>2031</v>
      </c>
      <c r="AI3" s="63">
        <v>2032</v>
      </c>
      <c r="AJ3" s="63">
        <v>2033</v>
      </c>
      <c r="AK3" s="63">
        <v>2034</v>
      </c>
      <c r="AL3" s="63">
        <v>2035</v>
      </c>
      <c r="AM3" s="63">
        <v>2036</v>
      </c>
      <c r="AN3" s="63">
        <v>2037</v>
      </c>
      <c r="AO3" s="63">
        <v>2038</v>
      </c>
      <c r="AP3" s="63">
        <v>2039</v>
      </c>
      <c r="AQ3" s="63">
        <v>2040</v>
      </c>
      <c r="AR3" s="63">
        <v>2041</v>
      </c>
      <c r="AS3" s="63">
        <v>2042</v>
      </c>
      <c r="AT3" s="63">
        <v>2043</v>
      </c>
      <c r="AU3" s="63">
        <v>2044</v>
      </c>
      <c r="AV3" s="63">
        <v>2045</v>
      </c>
      <c r="AW3" s="63">
        <v>2046</v>
      </c>
      <c r="AX3" s="63">
        <v>2047</v>
      </c>
      <c r="AY3" s="63">
        <v>2048</v>
      </c>
      <c r="AZ3" s="63">
        <v>2049</v>
      </c>
      <c r="BA3" s="63">
        <v>2050</v>
      </c>
      <c r="BB3" s="63">
        <v>2051</v>
      </c>
      <c r="BC3" s="63">
        <v>2052</v>
      </c>
      <c r="BD3" s="63">
        <v>2053</v>
      </c>
      <c r="BE3" s="62"/>
    </row>
    <row r="4" spans="1:57" ht="25.9" x14ac:dyDescent="0.4">
      <c r="A4" s="65" t="s">
        <v>110</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row>
    <row r="5" spans="1:57" s="75" customFormat="1" x14ac:dyDescent="0.4">
      <c r="A5" s="204" t="s">
        <v>151</v>
      </c>
      <c r="B5" s="185">
        <f>SUM(C5:BB5)</f>
        <v>291858.43716137001</v>
      </c>
      <c r="C5" s="205">
        <v>300</v>
      </c>
      <c r="D5" s="205">
        <v>3000</v>
      </c>
      <c r="E5" s="205">
        <v>8500</v>
      </c>
      <c r="F5" s="205">
        <v>45000</v>
      </c>
      <c r="G5" s="205">
        <v>20000</v>
      </c>
      <c r="H5" s="205">
        <v>17210</v>
      </c>
      <c r="I5" s="205">
        <v>5505</v>
      </c>
      <c r="J5" s="205">
        <v>19827.550999999999</v>
      </c>
      <c r="K5" s="205">
        <v>10816.014999999999</v>
      </c>
      <c r="L5" s="205">
        <v>12381</v>
      </c>
      <c r="M5" s="205">
        <v>16256.308999999999</v>
      </c>
      <c r="N5" s="205">
        <v>17405.172999999999</v>
      </c>
      <c r="O5" s="205">
        <v>15151</v>
      </c>
      <c r="P5" s="205">
        <v>8846.7974999999988</v>
      </c>
      <c r="Q5" s="205">
        <v>13608.802849999998</v>
      </c>
      <c r="R5" s="205">
        <v>2229.7888113699996</v>
      </c>
      <c r="S5" s="205">
        <v>0</v>
      </c>
      <c r="T5" s="205">
        <v>9845</v>
      </c>
      <c r="U5" s="205">
        <v>3091</v>
      </c>
      <c r="V5" s="205">
        <v>24235</v>
      </c>
      <c r="W5" s="205">
        <v>20050</v>
      </c>
      <c r="X5" s="205">
        <v>18600</v>
      </c>
      <c r="Y5" s="205"/>
      <c r="Z5" s="205"/>
      <c r="AA5" s="205"/>
      <c r="AB5" s="205"/>
      <c r="AC5" s="205"/>
      <c r="AD5" s="202"/>
      <c r="AE5" s="202"/>
      <c r="AF5" s="202"/>
      <c r="AG5" s="202"/>
      <c r="AH5" s="202"/>
      <c r="AI5" s="202"/>
      <c r="AJ5" s="202"/>
      <c r="AK5" s="202"/>
      <c r="AL5" s="202"/>
      <c r="AM5" s="202"/>
      <c r="AN5" s="202"/>
      <c r="AO5" s="202"/>
      <c r="AP5" s="202"/>
      <c r="AQ5" s="202"/>
      <c r="AR5" s="206"/>
      <c r="AS5" s="206"/>
      <c r="AT5" s="206"/>
    </row>
    <row r="6" spans="1:57" s="71" customFormat="1" x14ac:dyDescent="0.4">
      <c r="A6" s="72"/>
      <c r="B6" s="185"/>
      <c r="C6" s="186"/>
      <c r="D6" s="186"/>
      <c r="E6" s="186"/>
      <c r="F6" s="186"/>
      <c r="G6" s="186"/>
      <c r="H6" s="186"/>
      <c r="I6" s="186"/>
      <c r="J6" s="186"/>
      <c r="K6" s="186"/>
      <c r="L6" s="186"/>
      <c r="M6" s="186"/>
      <c r="N6" s="186"/>
      <c r="O6" s="186"/>
      <c r="P6" s="186"/>
      <c r="Q6" s="186"/>
      <c r="R6" s="189"/>
      <c r="S6" s="189"/>
      <c r="T6" s="189"/>
      <c r="U6" s="189"/>
      <c r="V6" s="189"/>
      <c r="W6" s="189"/>
      <c r="X6" s="189"/>
      <c r="Y6" s="189"/>
      <c r="Z6" s="189"/>
      <c r="AA6" s="189"/>
      <c r="AB6" s="189"/>
      <c r="AC6" s="189"/>
      <c r="AD6" s="188"/>
      <c r="AE6" s="188"/>
      <c r="AF6" s="188"/>
      <c r="AG6" s="188"/>
      <c r="AH6" s="188"/>
      <c r="AI6" s="188"/>
      <c r="AJ6" s="188"/>
      <c r="AK6" s="188"/>
      <c r="AL6" s="188"/>
      <c r="AM6" s="188"/>
      <c r="AN6" s="188"/>
      <c r="AO6" s="188"/>
      <c r="AP6" s="188"/>
      <c r="AQ6" s="188"/>
      <c r="AR6" s="187"/>
      <c r="AS6" s="187"/>
      <c r="AT6" s="187"/>
    </row>
    <row r="7" spans="1:57" s="75" customFormat="1" x14ac:dyDescent="0.4">
      <c r="A7" s="204" t="s">
        <v>154</v>
      </c>
      <c r="B7" s="185">
        <f>SUM(C7:BB7)</f>
        <v>231503.02555289966</v>
      </c>
      <c r="C7" s="205"/>
      <c r="D7" s="205"/>
      <c r="E7" s="205"/>
      <c r="F7" s="205"/>
      <c r="G7" s="205"/>
      <c r="H7" s="205"/>
      <c r="I7" s="205"/>
      <c r="J7" s="205"/>
      <c r="K7" s="205"/>
      <c r="L7" s="205"/>
      <c r="M7" s="205"/>
      <c r="N7" s="205"/>
      <c r="O7" s="205"/>
      <c r="P7" s="205"/>
      <c r="Q7" s="205"/>
      <c r="R7" s="205"/>
      <c r="S7" s="205"/>
      <c r="T7" s="205"/>
      <c r="U7" s="205"/>
      <c r="V7" s="205"/>
      <c r="W7" s="205"/>
      <c r="X7" s="205">
        <f>SUM('input-capital'!H72:M72)-SUM(S5:X5)-37-35</f>
        <v>19118.63714803569</v>
      </c>
      <c r="Y7" s="205">
        <f>'input-capital'!N72</f>
        <v>80480.9142065864</v>
      </c>
      <c r="Z7" s="205">
        <f>'input-capital'!O72</f>
        <v>43424.551356108008</v>
      </c>
      <c r="AA7" s="205">
        <f>'input-capital'!P72</f>
        <v>6404.1550735759993</v>
      </c>
      <c r="AB7" s="205">
        <f>'input-capital'!Q72</f>
        <v>16282.964808593599</v>
      </c>
      <c r="AC7" s="205">
        <f>'input-capital'!R72</f>
        <v>6958.5578399999995</v>
      </c>
      <c r="AD7" s="205">
        <f>'input-capital'!S72</f>
        <v>29416.622559999996</v>
      </c>
      <c r="AE7" s="205">
        <f>'input-capital'!T72</f>
        <v>29416.622559999996</v>
      </c>
      <c r="AF7" s="205"/>
      <c r="AG7" s="205"/>
      <c r="AH7" s="205"/>
      <c r="AI7" s="205"/>
      <c r="AJ7" s="205"/>
      <c r="AK7" s="205"/>
      <c r="AL7" s="205"/>
      <c r="AM7" s="205"/>
      <c r="AN7" s="205"/>
      <c r="AO7" s="205"/>
      <c r="AP7" s="205"/>
      <c r="AQ7" s="205"/>
      <c r="AR7" s="206"/>
      <c r="AS7" s="206"/>
      <c r="AT7" s="206"/>
    </row>
    <row r="8" spans="1:57" s="75" customFormat="1" x14ac:dyDescent="0.4">
      <c r="A8" s="79" t="s">
        <v>152</v>
      </c>
      <c r="B8" s="185"/>
      <c r="C8" s="205"/>
      <c r="D8" s="205"/>
      <c r="E8" s="205"/>
      <c r="F8" s="205"/>
      <c r="G8" s="205"/>
      <c r="H8" s="205"/>
      <c r="I8" s="205"/>
      <c r="J8" s="205"/>
      <c r="K8" s="205"/>
      <c r="L8" s="205"/>
      <c r="M8" s="205"/>
      <c r="N8" s="205"/>
      <c r="O8" s="205"/>
      <c r="P8" s="205"/>
      <c r="Q8" s="205"/>
      <c r="R8" s="190"/>
      <c r="S8" s="190"/>
      <c r="T8" s="190"/>
      <c r="U8" s="190"/>
      <c r="V8" s="190"/>
      <c r="W8" s="190"/>
      <c r="X8" s="190">
        <f>'input-%'!B27</f>
        <v>3.2299999999999995E-2</v>
      </c>
      <c r="Y8" s="190">
        <f>'input-%'!B28</f>
        <v>3.3818926666666665E-2</v>
      </c>
      <c r="Z8" s="190">
        <f>'input-%'!B29</f>
        <v>3.4882659999999996E-2</v>
      </c>
      <c r="AA8" s="190">
        <f>'input-%'!B30</f>
        <v>3.5297339999999996E-2</v>
      </c>
      <c r="AB8" s="190">
        <f>'input-%'!B31</f>
        <v>3.5599509999999994E-2</v>
      </c>
      <c r="AC8" s="190">
        <f>'input-%'!B32</f>
        <v>3.6089049999999998E-2</v>
      </c>
      <c r="AD8" s="190">
        <f>'input-%'!B33</f>
        <v>3.6692876666666666E-2</v>
      </c>
      <c r="AE8" s="190">
        <f>'input-%'!B34</f>
        <v>3.7243856666666658E-2</v>
      </c>
      <c r="AF8" s="206"/>
      <c r="AG8" s="206"/>
      <c r="AH8" s="206"/>
      <c r="AI8" s="206"/>
      <c r="AJ8" s="206"/>
      <c r="AK8" s="206"/>
      <c r="AL8" s="206"/>
      <c r="AM8" s="206"/>
      <c r="AN8" s="206"/>
      <c r="AO8" s="206"/>
      <c r="AP8" s="206"/>
      <c r="AQ8" s="206"/>
      <c r="AR8" s="206"/>
      <c r="AS8" s="206"/>
      <c r="AT8" s="206"/>
    </row>
    <row r="9" spans="1:57" s="75" customFormat="1" x14ac:dyDescent="0.4">
      <c r="A9" s="79" t="s">
        <v>153</v>
      </c>
      <c r="B9" s="185"/>
      <c r="C9" s="205"/>
      <c r="D9" s="205"/>
      <c r="E9" s="205"/>
      <c r="F9" s="205"/>
      <c r="G9" s="205"/>
      <c r="H9" s="205"/>
      <c r="I9" s="205"/>
      <c r="J9" s="205"/>
      <c r="K9" s="205"/>
      <c r="L9" s="205"/>
      <c r="M9" s="205"/>
      <c r="N9" s="205"/>
      <c r="O9" s="205"/>
      <c r="P9" s="205"/>
      <c r="Q9" s="205"/>
      <c r="R9" s="189"/>
      <c r="S9" s="189"/>
      <c r="T9" s="189"/>
      <c r="U9" s="189"/>
      <c r="V9" s="189"/>
      <c r="W9" s="189"/>
      <c r="X9" s="189">
        <v>15</v>
      </c>
      <c r="Y9" s="189">
        <v>15</v>
      </c>
      <c r="Z9" s="189">
        <v>15</v>
      </c>
      <c r="AA9" s="189">
        <v>15</v>
      </c>
      <c r="AB9" s="189">
        <v>15</v>
      </c>
      <c r="AC9" s="189">
        <v>15</v>
      </c>
      <c r="AD9" s="189">
        <v>15</v>
      </c>
      <c r="AE9" s="189">
        <v>15</v>
      </c>
      <c r="AF9" s="206"/>
      <c r="AG9" s="206"/>
      <c r="AH9" s="206"/>
      <c r="AI9" s="206"/>
      <c r="AJ9" s="206"/>
      <c r="AK9" s="206"/>
      <c r="AL9" s="206"/>
      <c r="AM9" s="206"/>
      <c r="AN9" s="206"/>
      <c r="AO9" s="206"/>
      <c r="AP9" s="206"/>
      <c r="AQ9" s="206"/>
      <c r="AR9" s="206"/>
      <c r="AS9" s="206"/>
      <c r="AT9" s="206"/>
    </row>
    <row r="10" spans="1:57" s="71" customFormat="1" x14ac:dyDescent="0.4">
      <c r="A10" s="72"/>
      <c r="B10" s="185"/>
      <c r="C10" s="186"/>
      <c r="D10" s="186"/>
      <c r="E10" s="186"/>
      <c r="F10" s="186"/>
      <c r="G10" s="186"/>
      <c r="H10" s="186"/>
      <c r="I10" s="186"/>
      <c r="J10" s="186"/>
      <c r="K10" s="186"/>
      <c r="L10" s="186"/>
      <c r="M10" s="186"/>
      <c r="N10" s="186"/>
      <c r="O10" s="186"/>
      <c r="P10" s="186"/>
      <c r="Q10" s="186"/>
      <c r="R10" s="189"/>
      <c r="S10" s="189"/>
      <c r="T10" s="189"/>
      <c r="U10" s="189"/>
      <c r="V10" s="189"/>
      <c r="W10" s="189"/>
      <c r="X10" s="189"/>
      <c r="Y10" s="189"/>
      <c r="Z10" s="189"/>
      <c r="AA10" s="189"/>
      <c r="AB10" s="189"/>
      <c r="AC10" s="189"/>
      <c r="AD10" s="187"/>
      <c r="AE10" s="187"/>
      <c r="AF10" s="187"/>
      <c r="AG10" s="187"/>
      <c r="AH10" s="187"/>
      <c r="AI10" s="187"/>
      <c r="AJ10" s="187"/>
      <c r="AK10" s="187"/>
      <c r="AL10" s="187"/>
      <c r="AM10" s="187"/>
      <c r="AN10" s="187"/>
      <c r="AO10" s="187"/>
      <c r="AP10" s="187"/>
      <c r="AQ10" s="187"/>
      <c r="AR10" s="187"/>
      <c r="AS10" s="187"/>
      <c r="AT10" s="187"/>
    </row>
    <row r="11" spans="1:57" s="71" customFormat="1" x14ac:dyDescent="0.4">
      <c r="A11" s="72"/>
      <c r="B11" s="185"/>
      <c r="C11" s="186"/>
      <c r="D11" s="186"/>
      <c r="E11" s="186"/>
      <c r="F11" s="186"/>
      <c r="G11" s="186"/>
      <c r="H11" s="186"/>
      <c r="I11" s="186"/>
      <c r="J11" s="186"/>
      <c r="K11" s="186"/>
      <c r="L11" s="186"/>
      <c r="M11" s="186"/>
      <c r="N11" s="186"/>
      <c r="O11" s="186"/>
      <c r="P11" s="186"/>
      <c r="Q11" s="186"/>
      <c r="R11" s="187"/>
      <c r="S11" s="189"/>
      <c r="T11" s="189"/>
      <c r="U11" s="189"/>
      <c r="V11" s="189"/>
      <c r="W11" s="189"/>
      <c r="X11" s="189"/>
      <c r="Y11" s="189"/>
      <c r="Z11" s="189"/>
      <c r="AA11" s="189"/>
      <c r="AB11" s="189"/>
      <c r="AC11" s="189"/>
      <c r="AD11" s="187"/>
      <c r="AE11" s="187"/>
      <c r="AF11" s="187"/>
      <c r="AG11" s="187"/>
      <c r="AH11" s="187"/>
      <c r="AI11" s="187"/>
      <c r="AJ11" s="187"/>
      <c r="AK11" s="187"/>
      <c r="AL11" s="187"/>
      <c r="AM11" s="187"/>
      <c r="AN11" s="187"/>
      <c r="AO11" s="187"/>
      <c r="AP11" s="187"/>
      <c r="AQ11" s="187"/>
      <c r="AR11" s="187"/>
      <c r="AS11" s="187"/>
      <c r="AT11" s="187"/>
    </row>
    <row r="12" spans="1:57" s="202" customFormat="1" hidden="1" outlineLevel="1" x14ac:dyDescent="0.4">
      <c r="A12" s="203" t="s">
        <v>155</v>
      </c>
      <c r="B12" s="192">
        <f>SUM(X12:BE12)</f>
        <v>126215.04963113123</v>
      </c>
      <c r="C12" s="195">
        <v>0</v>
      </c>
      <c r="D12" s="195">
        <v>12.17019</v>
      </c>
      <c r="E12" s="195">
        <v>140.65773999999999</v>
      </c>
      <c r="F12" s="195">
        <v>523.01718000000005</v>
      </c>
      <c r="G12" s="195">
        <v>2551.1753599999997</v>
      </c>
      <c r="H12" s="201">
        <v>3620.7251799999995</v>
      </c>
      <c r="I12" s="201">
        <v>4707.3492507745877</v>
      </c>
      <c r="J12" s="201">
        <v>5288.4688928135656</v>
      </c>
      <c r="K12" s="201">
        <v>6472.9670860234619</v>
      </c>
      <c r="L12" s="201">
        <v>7232.3223060725468</v>
      </c>
      <c r="M12" s="194">
        <v>8054.6684176505278</v>
      </c>
      <c r="N12" s="194">
        <v>8648.6209935357583</v>
      </c>
      <c r="O12" s="194">
        <v>9588.6982706949748</v>
      </c>
      <c r="P12" s="194">
        <v>10424.45994611166</v>
      </c>
      <c r="Q12" s="194">
        <v>11150.600755040565</v>
      </c>
      <c r="R12" s="195">
        <v>12066.687546212144</v>
      </c>
      <c r="S12" s="195">
        <v>12682.657609537233</v>
      </c>
      <c r="T12" s="195">
        <v>13029.991792350225</v>
      </c>
      <c r="U12" s="195">
        <v>13045.706498760599</v>
      </c>
      <c r="V12" s="195">
        <v>9292.5920844339598</v>
      </c>
      <c r="W12" s="195">
        <v>8509.8504302269012</v>
      </c>
      <c r="X12" s="195">
        <v>7718.3520986701997</v>
      </c>
      <c r="Y12" s="195">
        <v>7341.7640090266004</v>
      </c>
      <c r="Z12" s="195">
        <v>5767.9892483220501</v>
      </c>
      <c r="AA12" s="195">
        <v>5148.7942861168194</v>
      </c>
      <c r="AB12" s="195">
        <v>5321.9833916465896</v>
      </c>
      <c r="AC12" s="195">
        <v>5501.3232844388403</v>
      </c>
      <c r="AD12" s="195">
        <v>5687.0434127050103</v>
      </c>
      <c r="AE12" s="195">
        <v>5879.3821792643503</v>
      </c>
      <c r="AF12" s="195">
        <v>6078.5874204041602</v>
      </c>
      <c r="AG12" s="195">
        <v>6284.9165343988698</v>
      </c>
      <c r="AH12" s="195">
        <v>6498.63702550584</v>
      </c>
      <c r="AI12" s="195">
        <v>6720.0268555349303</v>
      </c>
      <c r="AJ12" s="195">
        <v>6949.3749552661002</v>
      </c>
      <c r="AK12" s="195">
        <v>7186.9811428585799</v>
      </c>
      <c r="AL12" s="195">
        <v>6043.2336431746999</v>
      </c>
      <c r="AM12" s="195">
        <v>5680.10037963791</v>
      </c>
      <c r="AN12" s="195">
        <v>4693.9074897186392</v>
      </c>
      <c r="AO12" s="195">
        <v>4057.7244772561303</v>
      </c>
      <c r="AP12" s="195">
        <v>3608.6088958792402</v>
      </c>
      <c r="AQ12" s="195">
        <v>2915.6787813056922</v>
      </c>
      <c r="AR12" s="195">
        <v>2863.88454</v>
      </c>
      <c r="AS12" s="195">
        <v>2852.6142600000003</v>
      </c>
      <c r="AT12" s="195">
        <v>2398.9964899999995</v>
      </c>
      <c r="AU12" s="195">
        <v>2176.3127899999999</v>
      </c>
      <c r="AV12" s="195">
        <v>838.83204000000001</v>
      </c>
      <c r="AW12" s="195"/>
      <c r="AX12" s="192"/>
      <c r="AY12" s="192"/>
      <c r="AZ12" s="192"/>
      <c r="BA12" s="192"/>
    </row>
    <row r="13" spans="1:57" s="202" customFormat="1" hidden="1" outlineLevel="1" x14ac:dyDescent="0.4">
      <c r="A13" s="203" t="s">
        <v>156</v>
      </c>
      <c r="B13" s="192">
        <f>SUM(X13:BE13)</f>
        <v>40705.871347958688</v>
      </c>
      <c r="C13" s="195">
        <v>17.697950000000002</v>
      </c>
      <c r="D13" s="195">
        <v>78.936149999999998</v>
      </c>
      <c r="E13" s="195">
        <v>414.99543000000006</v>
      </c>
      <c r="F13" s="195">
        <v>956.32118000000014</v>
      </c>
      <c r="G13" s="195">
        <v>3420.6824000000001</v>
      </c>
      <c r="H13" s="201">
        <v>4154.0603417406446</v>
      </c>
      <c r="I13" s="201">
        <v>4519.5036900783289</v>
      </c>
      <c r="J13" s="201">
        <v>4767.1280936762578</v>
      </c>
      <c r="K13" s="201">
        <v>5277.4030176388378</v>
      </c>
      <c r="L13" s="201">
        <v>5254.2171933150239</v>
      </c>
      <c r="M13" s="194">
        <v>5809.2664704604904</v>
      </c>
      <c r="N13" s="194">
        <v>5896.4829554347989</v>
      </c>
      <c r="O13" s="194">
        <v>6029.6561257689418</v>
      </c>
      <c r="P13" s="194">
        <v>5910.1733442428649</v>
      </c>
      <c r="Q13" s="194">
        <v>5692.858028990413</v>
      </c>
      <c r="R13" s="195">
        <v>5540.8657117843486</v>
      </c>
      <c r="S13" s="195">
        <v>5013.1950793281067</v>
      </c>
      <c r="T13" s="195">
        <v>4486.3581809500265</v>
      </c>
      <c r="U13" s="195">
        <v>4134.95269377355</v>
      </c>
      <c r="V13" s="195">
        <v>3772.8270904774699</v>
      </c>
      <c r="W13" s="195">
        <v>4000.7244600670701</v>
      </c>
      <c r="X13" s="195">
        <v>3983.67609034008</v>
      </c>
      <c r="Y13" s="195">
        <v>3691.7765262897296</v>
      </c>
      <c r="Z13" s="195">
        <v>3451.9885617300797</v>
      </c>
      <c r="AA13" s="195">
        <v>3268.0126500333299</v>
      </c>
      <c r="AB13" s="195">
        <v>3094.0109916346501</v>
      </c>
      <c r="AC13" s="195">
        <v>2913.8306507056495</v>
      </c>
      <c r="AD13" s="195">
        <v>2727.2411276020298</v>
      </c>
      <c r="AE13" s="195">
        <v>2534.0029928294102</v>
      </c>
      <c r="AF13" s="195">
        <v>2333.86731880569</v>
      </c>
      <c r="AG13" s="195">
        <v>2126.57569041631</v>
      </c>
      <c r="AH13" s="195">
        <v>1911.85934700297</v>
      </c>
      <c r="AI13" s="195">
        <v>1689.43914342383</v>
      </c>
      <c r="AJ13" s="195">
        <v>1459.0250071267919</v>
      </c>
      <c r="AK13" s="195">
        <v>1220.3153557436622</v>
      </c>
      <c r="AL13" s="195">
        <v>985.71055295934298</v>
      </c>
      <c r="AM13" s="195">
        <v>806.57196237833693</v>
      </c>
      <c r="AN13" s="195">
        <v>652.55034880407197</v>
      </c>
      <c r="AO13" s="195">
        <v>526.41172417320001</v>
      </c>
      <c r="AP13" s="195">
        <v>417.34562544540495</v>
      </c>
      <c r="AQ13" s="195">
        <v>325.06409051411742</v>
      </c>
      <c r="AR13" s="195">
        <v>248.72212000000002</v>
      </c>
      <c r="AS13" s="195">
        <v>173.20445999999998</v>
      </c>
      <c r="AT13" s="195">
        <v>105.43427</v>
      </c>
      <c r="AU13" s="195">
        <v>48.618849999999995</v>
      </c>
      <c r="AV13" s="195">
        <v>10.61589</v>
      </c>
      <c r="AW13" s="195"/>
      <c r="AX13" s="192"/>
      <c r="AY13" s="192"/>
      <c r="AZ13" s="192"/>
      <c r="BA13" s="192"/>
    </row>
    <row r="14" spans="1:57" s="188" customFormat="1" hidden="1" outlineLevel="1" x14ac:dyDescent="0.4">
      <c r="A14" s="196"/>
      <c r="B14" s="192"/>
      <c r="C14" s="192"/>
      <c r="D14" s="192"/>
      <c r="E14" s="192"/>
      <c r="F14" s="192"/>
      <c r="G14" s="192"/>
      <c r="H14" s="193"/>
      <c r="I14" s="193"/>
      <c r="J14" s="193"/>
      <c r="K14" s="193"/>
      <c r="L14" s="193"/>
      <c r="M14" s="194"/>
      <c r="N14" s="194"/>
      <c r="O14" s="194"/>
      <c r="P14" s="194"/>
      <c r="Q14" s="194"/>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row>
    <row r="15" spans="1:57" s="188" customFormat="1" hidden="1" outlineLevel="1" x14ac:dyDescent="0.4">
      <c r="A15" s="191" t="s">
        <v>157</v>
      </c>
      <c r="B15" s="197">
        <f>SUM(C15:BC15)</f>
        <v>18600</v>
      </c>
      <c r="C15" s="192"/>
      <c r="D15" s="192"/>
      <c r="E15" s="192"/>
      <c r="F15" s="192"/>
      <c r="G15" s="192"/>
      <c r="H15" s="193"/>
      <c r="I15" s="193"/>
      <c r="J15" s="193"/>
      <c r="K15" s="193"/>
      <c r="L15" s="193"/>
      <c r="M15" s="194"/>
      <c r="N15" s="194"/>
      <c r="O15" s="194"/>
      <c r="P15" s="194"/>
      <c r="Q15" s="194"/>
      <c r="R15" s="192"/>
      <c r="S15" s="192"/>
      <c r="T15" s="192"/>
      <c r="U15" s="192"/>
      <c r="V15" s="192"/>
      <c r="W15" s="192"/>
      <c r="X15" s="195">
        <f>+X5</f>
        <v>18600</v>
      </c>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row>
    <row r="16" spans="1:57" s="202" customFormat="1" hidden="1" outlineLevel="1" x14ac:dyDescent="0.4">
      <c r="A16" s="61" t="s">
        <v>83</v>
      </c>
      <c r="B16" s="197">
        <f>SUM(C16:BC16)</f>
        <v>18600</v>
      </c>
      <c r="C16" s="192"/>
      <c r="D16" s="192"/>
      <c r="E16" s="192"/>
      <c r="F16" s="192"/>
      <c r="G16" s="192"/>
      <c r="H16" s="193"/>
      <c r="I16" s="193"/>
      <c r="J16" s="193"/>
      <c r="K16" s="193"/>
      <c r="L16" s="193"/>
      <c r="M16" s="194"/>
      <c r="N16" s="194"/>
      <c r="O16" s="194"/>
      <c r="P16" s="194"/>
      <c r="Q16" s="194"/>
      <c r="R16" s="192"/>
      <c r="S16" s="192"/>
      <c r="T16" s="192"/>
      <c r="U16" s="192"/>
      <c r="V16" s="192"/>
      <c r="W16" s="192"/>
      <c r="X16" s="195">
        <v>173.80739</v>
      </c>
      <c r="Y16" s="195">
        <v>536.41906999999992</v>
      </c>
      <c r="Z16" s="195">
        <v>550.82015999999999</v>
      </c>
      <c r="AA16" s="195">
        <v>565.60891000000004</v>
      </c>
      <c r="AB16" s="195">
        <v>580.79575999999997</v>
      </c>
      <c r="AC16" s="195">
        <v>596.3914400000001</v>
      </c>
      <c r="AD16" s="195">
        <v>612.40701000000001</v>
      </c>
      <c r="AE16" s="195">
        <v>628.85380999999995</v>
      </c>
      <c r="AF16" s="195">
        <v>645.74346000000003</v>
      </c>
      <c r="AG16" s="195">
        <v>663.08792000000005</v>
      </c>
      <c r="AH16" s="195">
        <v>680.89947000000006</v>
      </c>
      <c r="AI16" s="195">
        <v>699.19074000000001</v>
      </c>
      <c r="AJ16" s="195">
        <v>717.97465</v>
      </c>
      <c r="AK16" s="195">
        <v>737.26452999999992</v>
      </c>
      <c r="AL16" s="195">
        <v>757.07401000000004</v>
      </c>
      <c r="AM16" s="195">
        <v>777.41714999999999</v>
      </c>
      <c r="AN16" s="195">
        <v>798.30835999999999</v>
      </c>
      <c r="AO16" s="195">
        <v>819.76243999999997</v>
      </c>
      <c r="AP16" s="195">
        <v>841.79458999999997</v>
      </c>
      <c r="AQ16" s="195">
        <v>864.42043000000001</v>
      </c>
      <c r="AR16" s="195">
        <v>887.65597000000002</v>
      </c>
      <c r="AS16" s="195">
        <v>911.51772000000005</v>
      </c>
      <c r="AT16" s="195">
        <v>936.02260000000001</v>
      </c>
      <c r="AU16" s="195">
        <v>961.18795000000011</v>
      </c>
      <c r="AV16" s="195">
        <v>987.03166999999985</v>
      </c>
      <c r="AW16" s="195">
        <v>668.54278999999997</v>
      </c>
      <c r="AX16" s="192">
        <v>0</v>
      </c>
      <c r="AY16" s="192"/>
      <c r="AZ16" s="192"/>
      <c r="BA16" s="192"/>
      <c r="BB16" s="192"/>
      <c r="BC16" s="192"/>
      <c r="BD16" s="192"/>
    </row>
    <row r="17" spans="1:56" s="202" customFormat="1" hidden="1" outlineLevel="1" x14ac:dyDescent="0.4">
      <c r="A17" s="61" t="s">
        <v>13</v>
      </c>
      <c r="B17" s="197">
        <f>SUM(C17:BC17)</f>
        <v>7009.8471200000013</v>
      </c>
      <c r="C17" s="192"/>
      <c r="D17" s="192"/>
      <c r="E17" s="192"/>
      <c r="F17" s="192"/>
      <c r="G17" s="192"/>
      <c r="H17" s="193"/>
      <c r="I17" s="193"/>
      <c r="J17" s="193"/>
      <c r="K17" s="193"/>
      <c r="L17" s="193"/>
      <c r="M17" s="194"/>
      <c r="N17" s="194"/>
      <c r="O17" s="194"/>
      <c r="P17" s="194"/>
      <c r="Q17" s="194"/>
      <c r="R17" s="192"/>
      <c r="S17" s="192"/>
      <c r="T17" s="192"/>
      <c r="U17" s="192"/>
      <c r="V17" s="192"/>
      <c r="W17" s="192"/>
      <c r="X17" s="195">
        <v>290.36625000000004</v>
      </c>
      <c r="Y17" s="195">
        <v>484.51097000000004</v>
      </c>
      <c r="Z17" s="195">
        <v>470.01687000000004</v>
      </c>
      <c r="AA17" s="195">
        <v>455.13259999999997</v>
      </c>
      <c r="AB17" s="195">
        <v>439.84764999999999</v>
      </c>
      <c r="AC17" s="195">
        <v>424.15122000000002</v>
      </c>
      <c r="AD17" s="195">
        <v>408.03219999999993</v>
      </c>
      <c r="AE17" s="195">
        <v>391.47915999999998</v>
      </c>
      <c r="AF17" s="195">
        <v>374.48040000000003</v>
      </c>
      <c r="AG17" s="195">
        <v>357.02390000000003</v>
      </c>
      <c r="AH17" s="195">
        <v>339.09727999999996</v>
      </c>
      <c r="AI17" s="195">
        <v>320.68783999999999</v>
      </c>
      <c r="AJ17" s="195">
        <v>301.78258</v>
      </c>
      <c r="AK17" s="195">
        <v>282.36806999999999</v>
      </c>
      <c r="AL17" s="195">
        <v>262.43061</v>
      </c>
      <c r="AM17" s="195">
        <v>241.95603</v>
      </c>
      <c r="AN17" s="195">
        <v>220.92983999999998</v>
      </c>
      <c r="AO17" s="195">
        <v>199.33713999999998</v>
      </c>
      <c r="AP17" s="195">
        <v>177.16262999999998</v>
      </c>
      <c r="AQ17" s="195">
        <v>154.39058</v>
      </c>
      <c r="AR17" s="195">
        <v>131.00491</v>
      </c>
      <c r="AS17" s="195">
        <v>106.98896000000001</v>
      </c>
      <c r="AT17" s="195">
        <v>82.325749999999999</v>
      </c>
      <c r="AU17" s="195">
        <v>56.99776</v>
      </c>
      <c r="AV17" s="195">
        <v>30.987029999999997</v>
      </c>
      <c r="AW17" s="195">
        <v>6.3588900000000006</v>
      </c>
      <c r="AX17" s="192">
        <v>0</v>
      </c>
      <c r="AY17" s="192"/>
      <c r="AZ17" s="192"/>
      <c r="BA17" s="192"/>
      <c r="BB17" s="192"/>
      <c r="BC17" s="192"/>
      <c r="BD17" s="192"/>
    </row>
    <row r="18" spans="1:56" s="188" customFormat="1" hidden="1" outlineLevel="1" x14ac:dyDescent="0.4">
      <c r="A18" s="61" t="s">
        <v>158</v>
      </c>
      <c r="B18" s="197">
        <f>SUM(C18:BC18)</f>
        <v>25609.847119999999</v>
      </c>
      <c r="C18" s="192"/>
      <c r="D18" s="192"/>
      <c r="E18" s="192"/>
      <c r="F18" s="192"/>
      <c r="G18" s="192"/>
      <c r="H18" s="193"/>
      <c r="I18" s="193"/>
      <c r="J18" s="193"/>
      <c r="K18" s="193"/>
      <c r="L18" s="193"/>
      <c r="M18" s="194"/>
      <c r="N18" s="194"/>
      <c r="O18" s="194"/>
      <c r="P18" s="194"/>
      <c r="Q18" s="194"/>
      <c r="R18" s="192"/>
      <c r="S18" s="192"/>
      <c r="T18" s="192"/>
      <c r="U18" s="192"/>
      <c r="V18" s="192"/>
      <c r="W18" s="192"/>
      <c r="X18" s="195">
        <f t="shared" ref="X18:AV18" si="0">X16+X17</f>
        <v>464.17364000000003</v>
      </c>
      <c r="Y18" s="195">
        <f t="shared" si="0"/>
        <v>1020.93004</v>
      </c>
      <c r="Z18" s="195">
        <f t="shared" si="0"/>
        <v>1020.83703</v>
      </c>
      <c r="AA18" s="195">
        <f t="shared" si="0"/>
        <v>1020.7415100000001</v>
      </c>
      <c r="AB18" s="195">
        <f t="shared" si="0"/>
        <v>1020.6434099999999</v>
      </c>
      <c r="AC18" s="195">
        <f t="shared" si="0"/>
        <v>1020.5426600000001</v>
      </c>
      <c r="AD18" s="195">
        <f t="shared" si="0"/>
        <v>1020.43921</v>
      </c>
      <c r="AE18" s="195">
        <f t="shared" si="0"/>
        <v>1020.3329699999999</v>
      </c>
      <c r="AF18" s="195">
        <f t="shared" si="0"/>
        <v>1020.2238600000001</v>
      </c>
      <c r="AG18" s="195">
        <f t="shared" si="0"/>
        <v>1020.1118200000001</v>
      </c>
      <c r="AH18" s="195">
        <f t="shared" si="0"/>
        <v>1019.99675</v>
      </c>
      <c r="AI18" s="195">
        <f t="shared" si="0"/>
        <v>1019.8785800000001</v>
      </c>
      <c r="AJ18" s="195">
        <f t="shared" si="0"/>
        <v>1019.7572299999999</v>
      </c>
      <c r="AK18" s="195">
        <f t="shared" si="0"/>
        <v>1019.6325999999999</v>
      </c>
      <c r="AL18" s="195">
        <f t="shared" si="0"/>
        <v>1019.50462</v>
      </c>
      <c r="AM18" s="195">
        <f t="shared" si="0"/>
        <v>1019.37318</v>
      </c>
      <c r="AN18" s="195">
        <f t="shared" si="0"/>
        <v>1019.2382</v>
      </c>
      <c r="AO18" s="195">
        <f t="shared" si="0"/>
        <v>1019.0995799999999</v>
      </c>
      <c r="AP18" s="195">
        <f t="shared" si="0"/>
        <v>1018.95722</v>
      </c>
      <c r="AQ18" s="195">
        <f t="shared" si="0"/>
        <v>1018.81101</v>
      </c>
      <c r="AR18" s="195">
        <f t="shared" si="0"/>
        <v>1018.66088</v>
      </c>
      <c r="AS18" s="195">
        <f t="shared" si="0"/>
        <v>1018.5066800000001</v>
      </c>
      <c r="AT18" s="195">
        <f t="shared" si="0"/>
        <v>1018.34835</v>
      </c>
      <c r="AU18" s="195">
        <f t="shared" si="0"/>
        <v>1018.1857100000001</v>
      </c>
      <c r="AV18" s="195">
        <f t="shared" si="0"/>
        <v>1018.0186999999999</v>
      </c>
      <c r="AW18" s="195">
        <f>AW16+AW17</f>
        <v>674.90167999999994</v>
      </c>
      <c r="AX18" s="192"/>
      <c r="AY18" s="192"/>
      <c r="AZ18" s="192"/>
      <c r="BA18" s="192"/>
      <c r="BB18" s="192"/>
      <c r="BC18" s="192"/>
      <c r="BD18" s="192"/>
    </row>
    <row r="19" spans="1:56" s="188" customFormat="1" hidden="1" outlineLevel="1" x14ac:dyDescent="0.4">
      <c r="A19" s="61" t="s">
        <v>66</v>
      </c>
      <c r="B19" s="197">
        <f>+AV19</f>
        <v>668.54278999999951</v>
      </c>
      <c r="C19" s="192"/>
      <c r="D19" s="192"/>
      <c r="E19" s="192"/>
      <c r="F19" s="192"/>
      <c r="G19" s="192"/>
      <c r="H19" s="193"/>
      <c r="I19" s="193"/>
      <c r="J19" s="193"/>
      <c r="K19" s="193"/>
      <c r="L19" s="193"/>
      <c r="M19" s="194"/>
      <c r="N19" s="194"/>
      <c r="O19" s="194"/>
      <c r="P19" s="194"/>
      <c r="Q19" s="194"/>
      <c r="R19" s="192"/>
      <c r="S19" s="192"/>
      <c r="T19" s="192"/>
      <c r="U19" s="192"/>
      <c r="V19" s="192"/>
      <c r="W19" s="192"/>
      <c r="X19" s="195">
        <f>X15-X16</f>
        <v>18426.192609999998</v>
      </c>
      <c r="Y19" s="195">
        <f>X19-Y16</f>
        <v>17889.773539999998</v>
      </c>
      <c r="Z19" s="195">
        <f t="shared" ref="Z19:AW19" si="1">Y19-Z16</f>
        <v>17338.953379999999</v>
      </c>
      <c r="AA19" s="195">
        <f t="shared" si="1"/>
        <v>16773.34447</v>
      </c>
      <c r="AB19" s="195">
        <f t="shared" si="1"/>
        <v>16192.548709999999</v>
      </c>
      <c r="AC19" s="195">
        <f t="shared" si="1"/>
        <v>15596.15727</v>
      </c>
      <c r="AD19" s="195">
        <f t="shared" si="1"/>
        <v>14983.750259999999</v>
      </c>
      <c r="AE19" s="195">
        <f t="shared" si="1"/>
        <v>14354.896449999998</v>
      </c>
      <c r="AF19" s="195">
        <f t="shared" si="1"/>
        <v>13709.152989999999</v>
      </c>
      <c r="AG19" s="195">
        <f t="shared" si="1"/>
        <v>13046.065069999999</v>
      </c>
      <c r="AH19" s="195">
        <f t="shared" si="1"/>
        <v>12365.165599999998</v>
      </c>
      <c r="AI19" s="195">
        <f t="shared" si="1"/>
        <v>11665.974859999998</v>
      </c>
      <c r="AJ19" s="195">
        <f t="shared" si="1"/>
        <v>10948.000209999998</v>
      </c>
      <c r="AK19" s="195">
        <f t="shared" si="1"/>
        <v>10210.735679999998</v>
      </c>
      <c r="AL19" s="195">
        <f t="shared" si="1"/>
        <v>9453.6616699999977</v>
      </c>
      <c r="AM19" s="195">
        <f t="shared" si="1"/>
        <v>8676.2445199999984</v>
      </c>
      <c r="AN19" s="195">
        <f t="shared" si="1"/>
        <v>7877.9361599999984</v>
      </c>
      <c r="AO19" s="195">
        <f t="shared" si="1"/>
        <v>7058.1737199999989</v>
      </c>
      <c r="AP19" s="195">
        <f t="shared" si="1"/>
        <v>6216.3791299999993</v>
      </c>
      <c r="AQ19" s="195">
        <f t="shared" si="1"/>
        <v>5351.9586999999992</v>
      </c>
      <c r="AR19" s="195">
        <f t="shared" si="1"/>
        <v>4464.3027299999994</v>
      </c>
      <c r="AS19" s="195">
        <f t="shared" si="1"/>
        <v>3552.7850099999996</v>
      </c>
      <c r="AT19" s="195">
        <f t="shared" si="1"/>
        <v>2616.7624099999994</v>
      </c>
      <c r="AU19" s="195">
        <f t="shared" si="1"/>
        <v>1655.5744599999994</v>
      </c>
      <c r="AV19" s="195">
        <f t="shared" si="1"/>
        <v>668.54278999999951</v>
      </c>
      <c r="AW19" s="195">
        <f t="shared" si="1"/>
        <v>0</v>
      </c>
      <c r="AX19" s="192"/>
      <c r="AY19" s="192"/>
      <c r="AZ19" s="192"/>
      <c r="BA19" s="192"/>
      <c r="BB19" s="192"/>
      <c r="BC19" s="192"/>
      <c r="BD19" s="192"/>
    </row>
    <row r="20" spans="1:56" s="188" customFormat="1" hidden="1" outlineLevel="1" x14ac:dyDescent="0.4">
      <c r="A20" s="196"/>
      <c r="B20" s="197"/>
      <c r="C20" s="192"/>
      <c r="D20" s="192"/>
      <c r="E20" s="192"/>
      <c r="F20" s="192"/>
      <c r="G20" s="192"/>
      <c r="H20" s="193"/>
      <c r="I20" s="193"/>
      <c r="J20" s="193"/>
      <c r="K20" s="193"/>
      <c r="L20" s="193"/>
      <c r="M20" s="194"/>
      <c r="N20" s="194"/>
      <c r="O20" s="194"/>
      <c r="P20" s="194"/>
      <c r="Q20" s="194"/>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row>
    <row r="21" spans="1:56" s="71" customFormat="1" collapsed="1" x14ac:dyDescent="0.4">
      <c r="A21" s="74" t="s">
        <v>67</v>
      </c>
      <c r="B21" s="197">
        <f>SUM(C21:BB21)</f>
        <v>0</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row>
    <row r="22" spans="1:56" s="71" customFormat="1" x14ac:dyDescent="0.4">
      <c r="A22" s="72" t="s">
        <v>64</v>
      </c>
      <c r="B22" s="197">
        <f>SUM(C22:BB22)</f>
        <v>291858.43716137001</v>
      </c>
      <c r="C22" s="198">
        <v>300</v>
      </c>
      <c r="D22" s="198">
        <v>3000</v>
      </c>
      <c r="E22" s="198">
        <v>8500</v>
      </c>
      <c r="F22" s="198">
        <v>45000</v>
      </c>
      <c r="G22" s="198">
        <v>20000</v>
      </c>
      <c r="H22" s="198">
        <v>17210</v>
      </c>
      <c r="I22" s="198">
        <v>5505</v>
      </c>
      <c r="J22" s="198">
        <v>19827.550999999999</v>
      </c>
      <c r="K22" s="198">
        <v>10816.014999999999</v>
      </c>
      <c r="L22" s="198">
        <v>12381</v>
      </c>
      <c r="M22" s="198">
        <v>16256.308999999999</v>
      </c>
      <c r="N22" s="198">
        <v>17405.172999999999</v>
      </c>
      <c r="O22" s="198">
        <v>15151</v>
      </c>
      <c r="P22" s="198">
        <v>8846.7974999999988</v>
      </c>
      <c r="Q22" s="198">
        <v>13608.802849999998</v>
      </c>
      <c r="R22" s="198">
        <v>2229.7888113699996</v>
      </c>
      <c r="S22" s="198">
        <v>0</v>
      </c>
      <c r="T22" s="198">
        <v>9845</v>
      </c>
      <c r="U22" s="198">
        <v>3091</v>
      </c>
      <c r="V22" s="198">
        <f t="shared" ref="V22:BD22" si="2">+V5</f>
        <v>24235</v>
      </c>
      <c r="W22" s="198">
        <f t="shared" si="2"/>
        <v>20050</v>
      </c>
      <c r="X22" s="198">
        <f t="shared" si="2"/>
        <v>18600</v>
      </c>
      <c r="Y22" s="198">
        <f t="shared" si="2"/>
        <v>0</v>
      </c>
      <c r="Z22" s="198">
        <f t="shared" si="2"/>
        <v>0</v>
      </c>
      <c r="AA22" s="198">
        <f t="shared" si="2"/>
        <v>0</v>
      </c>
      <c r="AB22" s="198">
        <f t="shared" si="2"/>
        <v>0</v>
      </c>
      <c r="AC22" s="198">
        <f t="shared" si="2"/>
        <v>0</v>
      </c>
      <c r="AD22" s="198">
        <f t="shared" si="2"/>
        <v>0</v>
      </c>
      <c r="AE22" s="198">
        <f t="shared" si="2"/>
        <v>0</v>
      </c>
      <c r="AF22" s="198">
        <f t="shared" si="2"/>
        <v>0</v>
      </c>
      <c r="AG22" s="198">
        <f t="shared" si="2"/>
        <v>0</v>
      </c>
      <c r="AH22" s="198">
        <f t="shared" si="2"/>
        <v>0</v>
      </c>
      <c r="AI22" s="198">
        <f t="shared" si="2"/>
        <v>0</v>
      </c>
      <c r="AJ22" s="198">
        <f t="shared" si="2"/>
        <v>0</v>
      </c>
      <c r="AK22" s="198">
        <f t="shared" si="2"/>
        <v>0</v>
      </c>
      <c r="AL22" s="198">
        <f t="shared" si="2"/>
        <v>0</v>
      </c>
      <c r="AM22" s="198">
        <f t="shared" si="2"/>
        <v>0</v>
      </c>
      <c r="AN22" s="198">
        <f t="shared" si="2"/>
        <v>0</v>
      </c>
      <c r="AO22" s="198">
        <f t="shared" si="2"/>
        <v>0</v>
      </c>
      <c r="AP22" s="198">
        <f t="shared" si="2"/>
        <v>0</v>
      </c>
      <c r="AQ22" s="198">
        <f t="shared" si="2"/>
        <v>0</v>
      </c>
      <c r="AR22" s="198">
        <f t="shared" si="2"/>
        <v>0</v>
      </c>
      <c r="AS22" s="198">
        <f t="shared" si="2"/>
        <v>0</v>
      </c>
      <c r="AT22" s="198">
        <f t="shared" si="2"/>
        <v>0</v>
      </c>
      <c r="AU22" s="198">
        <f t="shared" si="2"/>
        <v>0</v>
      </c>
      <c r="AV22" s="198">
        <f t="shared" si="2"/>
        <v>0</v>
      </c>
      <c r="AW22" s="198">
        <f t="shared" si="2"/>
        <v>0</v>
      </c>
      <c r="AX22" s="198">
        <f t="shared" si="2"/>
        <v>0</v>
      </c>
      <c r="AY22" s="198">
        <f t="shared" si="2"/>
        <v>0</v>
      </c>
      <c r="AZ22" s="198">
        <f t="shared" si="2"/>
        <v>0</v>
      </c>
      <c r="BA22" s="198">
        <f t="shared" si="2"/>
        <v>0</v>
      </c>
      <c r="BB22" s="198">
        <f t="shared" si="2"/>
        <v>0</v>
      </c>
      <c r="BC22" s="198">
        <f t="shared" si="2"/>
        <v>0</v>
      </c>
      <c r="BD22" s="198">
        <f t="shared" si="2"/>
        <v>0</v>
      </c>
    </row>
    <row r="23" spans="1:56" s="68" customFormat="1" x14ac:dyDescent="0.4">
      <c r="A23" s="61" t="s">
        <v>84</v>
      </c>
      <c r="B23" s="197">
        <f>SUM(C23:BB23)</f>
        <v>291858.43716137001</v>
      </c>
      <c r="C23" s="198">
        <f t="shared" ref="C23:V24" si="3">+C16+C12</f>
        <v>0</v>
      </c>
      <c r="D23" s="198">
        <f t="shared" si="3"/>
        <v>12.17019</v>
      </c>
      <c r="E23" s="198">
        <f t="shared" si="3"/>
        <v>140.65773999999999</v>
      </c>
      <c r="F23" s="198">
        <f t="shared" si="3"/>
        <v>523.01718000000005</v>
      </c>
      <c r="G23" s="198">
        <f t="shared" si="3"/>
        <v>2551.1753599999997</v>
      </c>
      <c r="H23" s="198">
        <f t="shared" si="3"/>
        <v>3620.7251799999995</v>
      </c>
      <c r="I23" s="198">
        <f t="shared" si="3"/>
        <v>4707.3492507745877</v>
      </c>
      <c r="J23" s="198">
        <f t="shared" si="3"/>
        <v>5288.4688928135656</v>
      </c>
      <c r="K23" s="198">
        <f t="shared" si="3"/>
        <v>6472.9670860234619</v>
      </c>
      <c r="L23" s="198">
        <f t="shared" si="3"/>
        <v>7232.3223060725468</v>
      </c>
      <c r="M23" s="198">
        <f t="shared" si="3"/>
        <v>8054.6684176505278</v>
      </c>
      <c r="N23" s="198">
        <f t="shared" si="3"/>
        <v>8648.6209935357583</v>
      </c>
      <c r="O23" s="198">
        <f t="shared" si="3"/>
        <v>9588.6982706949748</v>
      </c>
      <c r="P23" s="198">
        <f t="shared" si="3"/>
        <v>10424.45994611166</v>
      </c>
      <c r="Q23" s="198">
        <f t="shared" si="3"/>
        <v>11150.600755040565</v>
      </c>
      <c r="R23" s="198">
        <f t="shared" si="3"/>
        <v>12066.687546212144</v>
      </c>
      <c r="S23" s="198">
        <f t="shared" si="3"/>
        <v>12682.657609537233</v>
      </c>
      <c r="T23" s="198">
        <f t="shared" si="3"/>
        <v>13029.991792350225</v>
      </c>
      <c r="U23" s="198">
        <f t="shared" si="3"/>
        <v>13045.706498760599</v>
      </c>
      <c r="V23" s="198">
        <f t="shared" si="3"/>
        <v>9292.5920844339598</v>
      </c>
      <c r="W23" s="198">
        <f>+W16+W12</f>
        <v>8509.8504302269012</v>
      </c>
      <c r="X23" s="198">
        <f>+X16+X12</f>
        <v>7892.1594886701996</v>
      </c>
      <c r="Y23" s="198">
        <f t="shared" ref="X23:BD24" si="4">+Y16+Y12</f>
        <v>7878.1830790266004</v>
      </c>
      <c r="Z23" s="198">
        <f t="shared" si="4"/>
        <v>6318.8094083220503</v>
      </c>
      <c r="AA23" s="198">
        <f t="shared" si="4"/>
        <v>5714.4031961168193</v>
      </c>
      <c r="AB23" s="198">
        <f t="shared" si="4"/>
        <v>5902.7791516465895</v>
      </c>
      <c r="AC23" s="198">
        <f t="shared" si="4"/>
        <v>6097.7147244388407</v>
      </c>
      <c r="AD23" s="198">
        <f t="shared" si="4"/>
        <v>6299.4504227050102</v>
      </c>
      <c r="AE23" s="198">
        <f t="shared" si="4"/>
        <v>6508.2359892643499</v>
      </c>
      <c r="AF23" s="198">
        <f t="shared" si="4"/>
        <v>6724.3308804041599</v>
      </c>
      <c r="AG23" s="198">
        <f t="shared" si="4"/>
        <v>6948.0044543988697</v>
      </c>
      <c r="AH23" s="198">
        <f t="shared" si="4"/>
        <v>7179.5364955058403</v>
      </c>
      <c r="AI23" s="198">
        <f t="shared" si="4"/>
        <v>7419.2175955349303</v>
      </c>
      <c r="AJ23" s="198">
        <f t="shared" si="4"/>
        <v>7667.3496052661003</v>
      </c>
      <c r="AK23" s="198">
        <f t="shared" si="4"/>
        <v>7924.2456728585803</v>
      </c>
      <c r="AL23" s="198">
        <f t="shared" si="4"/>
        <v>6800.3076531747001</v>
      </c>
      <c r="AM23" s="198">
        <f t="shared" si="4"/>
        <v>6457.5175296379102</v>
      </c>
      <c r="AN23" s="198">
        <f t="shared" si="4"/>
        <v>5492.2158497186392</v>
      </c>
      <c r="AO23" s="198">
        <f t="shared" si="4"/>
        <v>4877.4869172561303</v>
      </c>
      <c r="AP23" s="198">
        <f t="shared" si="4"/>
        <v>4450.4034858792402</v>
      </c>
      <c r="AQ23" s="198">
        <f t="shared" si="4"/>
        <v>3780.0992113056923</v>
      </c>
      <c r="AR23" s="198">
        <f t="shared" si="4"/>
        <v>3751.5405099999998</v>
      </c>
      <c r="AS23" s="198">
        <f t="shared" si="4"/>
        <v>3764.1319800000001</v>
      </c>
      <c r="AT23" s="198">
        <f t="shared" si="4"/>
        <v>3335.0190899999998</v>
      </c>
      <c r="AU23" s="198">
        <f t="shared" si="4"/>
        <v>3137.50074</v>
      </c>
      <c r="AV23" s="198">
        <f t="shared" si="4"/>
        <v>1825.8637099999999</v>
      </c>
      <c r="AW23" s="198">
        <f t="shared" si="4"/>
        <v>668.54278999999997</v>
      </c>
      <c r="AX23" s="198">
        <f t="shared" si="4"/>
        <v>0</v>
      </c>
      <c r="AY23" s="198">
        <f t="shared" si="4"/>
        <v>0</v>
      </c>
      <c r="AZ23" s="198">
        <f t="shared" si="4"/>
        <v>0</v>
      </c>
      <c r="BA23" s="198">
        <f t="shared" si="4"/>
        <v>0</v>
      </c>
      <c r="BB23" s="198">
        <f t="shared" si="4"/>
        <v>0</v>
      </c>
      <c r="BC23" s="198">
        <f t="shared" si="4"/>
        <v>0</v>
      </c>
      <c r="BD23" s="198">
        <f t="shared" si="4"/>
        <v>0</v>
      </c>
    </row>
    <row r="24" spans="1:56" s="68" customFormat="1" x14ac:dyDescent="0.4">
      <c r="A24" s="61" t="s">
        <v>68</v>
      </c>
      <c r="B24" s="197">
        <f>SUM(C24:BB24)</f>
        <v>132864.02405568588</v>
      </c>
      <c r="C24" s="198">
        <f t="shared" si="3"/>
        <v>17.697950000000002</v>
      </c>
      <c r="D24" s="198">
        <f t="shared" si="3"/>
        <v>78.936149999999998</v>
      </c>
      <c r="E24" s="198">
        <f t="shared" si="3"/>
        <v>414.99543000000006</v>
      </c>
      <c r="F24" s="198">
        <f t="shared" si="3"/>
        <v>956.32118000000014</v>
      </c>
      <c r="G24" s="198">
        <f t="shared" si="3"/>
        <v>3420.6824000000001</v>
      </c>
      <c r="H24" s="198">
        <f t="shared" si="3"/>
        <v>4154.0603417406446</v>
      </c>
      <c r="I24" s="198">
        <f t="shared" si="3"/>
        <v>4519.5036900783289</v>
      </c>
      <c r="J24" s="198">
        <f t="shared" si="3"/>
        <v>4767.1280936762578</v>
      </c>
      <c r="K24" s="198">
        <f t="shared" si="3"/>
        <v>5277.4030176388378</v>
      </c>
      <c r="L24" s="198">
        <f t="shared" si="3"/>
        <v>5254.2171933150239</v>
      </c>
      <c r="M24" s="198">
        <f t="shared" si="3"/>
        <v>5809.2664704604904</v>
      </c>
      <c r="N24" s="198">
        <f t="shared" si="3"/>
        <v>5896.4829554347989</v>
      </c>
      <c r="O24" s="198">
        <f t="shared" si="3"/>
        <v>6029.6561257689418</v>
      </c>
      <c r="P24" s="198">
        <f t="shared" si="3"/>
        <v>5910.1733442428649</v>
      </c>
      <c r="Q24" s="198">
        <f t="shared" si="3"/>
        <v>5692.858028990413</v>
      </c>
      <c r="R24" s="198">
        <f t="shared" si="3"/>
        <v>5540.8657117843486</v>
      </c>
      <c r="S24" s="198">
        <f t="shared" si="3"/>
        <v>5013.1950793281067</v>
      </c>
      <c r="T24" s="198">
        <f t="shared" si="3"/>
        <v>4486.3581809500265</v>
      </c>
      <c r="U24" s="198">
        <f t="shared" si="3"/>
        <v>4134.95269377355</v>
      </c>
      <c r="V24" s="198">
        <f t="shared" si="3"/>
        <v>3772.8270904774699</v>
      </c>
      <c r="W24" s="198">
        <f t="shared" ref="W24" si="5">+W17+W13</f>
        <v>4000.7244600670701</v>
      </c>
      <c r="X24" s="198">
        <f t="shared" si="4"/>
        <v>4274.04234034008</v>
      </c>
      <c r="Y24" s="198">
        <f t="shared" si="4"/>
        <v>4176.2874962897295</v>
      </c>
      <c r="Z24" s="198">
        <f t="shared" si="4"/>
        <v>3922.0054317300796</v>
      </c>
      <c r="AA24" s="198">
        <f t="shared" si="4"/>
        <v>3723.1452500333298</v>
      </c>
      <c r="AB24" s="198">
        <f t="shared" si="4"/>
        <v>3533.8586416346502</v>
      </c>
      <c r="AC24" s="198">
        <f t="shared" si="4"/>
        <v>3337.9818707056497</v>
      </c>
      <c r="AD24" s="198">
        <f t="shared" si="4"/>
        <v>3135.2733276020299</v>
      </c>
      <c r="AE24" s="198">
        <f t="shared" si="4"/>
        <v>2925.4821528294101</v>
      </c>
      <c r="AF24" s="198">
        <f t="shared" si="4"/>
        <v>2708.34771880569</v>
      </c>
      <c r="AG24" s="198">
        <f t="shared" si="4"/>
        <v>2483.5995904163101</v>
      </c>
      <c r="AH24" s="198">
        <f t="shared" si="4"/>
        <v>2250.95662700297</v>
      </c>
      <c r="AI24" s="198">
        <f t="shared" si="4"/>
        <v>2010.1269834238301</v>
      </c>
      <c r="AJ24" s="198">
        <f t="shared" si="4"/>
        <v>1760.807587126792</v>
      </c>
      <c r="AK24" s="198">
        <f t="shared" si="4"/>
        <v>1502.6834257436622</v>
      </c>
      <c r="AL24" s="198">
        <f t="shared" si="4"/>
        <v>1248.1411629593431</v>
      </c>
      <c r="AM24" s="198">
        <f t="shared" si="4"/>
        <v>1048.5279923783369</v>
      </c>
      <c r="AN24" s="198">
        <f t="shared" si="4"/>
        <v>873.48018880407199</v>
      </c>
      <c r="AO24" s="198">
        <f t="shared" si="4"/>
        <v>725.74886417319999</v>
      </c>
      <c r="AP24" s="198">
        <f t="shared" si="4"/>
        <v>594.50825544540498</v>
      </c>
      <c r="AQ24" s="198">
        <f t="shared" si="4"/>
        <v>479.45467051411742</v>
      </c>
      <c r="AR24" s="198">
        <f t="shared" si="4"/>
        <v>379.72703000000001</v>
      </c>
      <c r="AS24" s="198">
        <f t="shared" si="4"/>
        <v>280.19342</v>
      </c>
      <c r="AT24" s="198">
        <f t="shared" si="4"/>
        <v>187.76002</v>
      </c>
      <c r="AU24" s="198">
        <f t="shared" si="4"/>
        <v>105.61660999999999</v>
      </c>
      <c r="AV24" s="198">
        <f t="shared" si="4"/>
        <v>41.602919999999997</v>
      </c>
      <c r="AW24" s="198">
        <f t="shared" si="4"/>
        <v>6.3588900000000006</v>
      </c>
      <c r="AX24" s="198">
        <f t="shared" si="4"/>
        <v>0</v>
      </c>
      <c r="AY24" s="198">
        <f t="shared" si="4"/>
        <v>0</v>
      </c>
      <c r="AZ24" s="198">
        <f t="shared" si="4"/>
        <v>0</v>
      </c>
      <c r="BA24" s="198">
        <f t="shared" si="4"/>
        <v>0</v>
      </c>
      <c r="BB24" s="198">
        <f t="shared" si="4"/>
        <v>0</v>
      </c>
      <c r="BC24" s="198">
        <f t="shared" si="4"/>
        <v>0</v>
      </c>
      <c r="BD24" s="198">
        <f t="shared" si="4"/>
        <v>0</v>
      </c>
    </row>
    <row r="25" spans="1:56" s="68" customFormat="1" x14ac:dyDescent="0.4">
      <c r="A25" s="61" t="s">
        <v>69</v>
      </c>
      <c r="B25" s="197">
        <f>SUM(C25:BB25)</f>
        <v>424722.46121705585</v>
      </c>
      <c r="C25" s="198">
        <f t="shared" ref="C25:V25" si="6">C23+C24</f>
        <v>17.697950000000002</v>
      </c>
      <c r="D25" s="198">
        <f t="shared" si="6"/>
        <v>91.106340000000003</v>
      </c>
      <c r="E25" s="198">
        <f t="shared" si="6"/>
        <v>555.65317000000005</v>
      </c>
      <c r="F25" s="198">
        <f t="shared" si="6"/>
        <v>1479.3383600000002</v>
      </c>
      <c r="G25" s="198">
        <f t="shared" si="6"/>
        <v>5971.8577599999999</v>
      </c>
      <c r="H25" s="198">
        <f t="shared" si="6"/>
        <v>7774.7855217406441</v>
      </c>
      <c r="I25" s="198">
        <f t="shared" si="6"/>
        <v>9226.8529408529175</v>
      </c>
      <c r="J25" s="198">
        <f t="shared" si="6"/>
        <v>10055.596986489823</v>
      </c>
      <c r="K25" s="198">
        <f t="shared" si="6"/>
        <v>11750.370103662299</v>
      </c>
      <c r="L25" s="198">
        <f t="shared" si="6"/>
        <v>12486.539499387571</v>
      </c>
      <c r="M25" s="198">
        <f t="shared" si="6"/>
        <v>13863.934888111018</v>
      </c>
      <c r="N25" s="198">
        <f t="shared" si="6"/>
        <v>14545.103948970558</v>
      </c>
      <c r="O25" s="198">
        <f t="shared" si="6"/>
        <v>15618.354396463918</v>
      </c>
      <c r="P25" s="198">
        <f t="shared" si="6"/>
        <v>16334.633290354524</v>
      </c>
      <c r="Q25" s="198">
        <f t="shared" si="6"/>
        <v>16843.458784030976</v>
      </c>
      <c r="R25" s="198">
        <f t="shared" si="6"/>
        <v>17607.553257996493</v>
      </c>
      <c r="S25" s="198">
        <f t="shared" si="6"/>
        <v>17695.85268886534</v>
      </c>
      <c r="T25" s="198">
        <f t="shared" si="6"/>
        <v>17516.349973300254</v>
      </c>
      <c r="U25" s="198">
        <f t="shared" si="6"/>
        <v>17180.659192534149</v>
      </c>
      <c r="V25" s="198">
        <f t="shared" si="6"/>
        <v>13065.419174911429</v>
      </c>
      <c r="W25" s="198">
        <f t="shared" ref="W25" si="7">W23+W24</f>
        <v>12510.57489029397</v>
      </c>
      <c r="X25" s="198">
        <f t="shared" ref="X25:BD25" si="8">X23+X24</f>
        <v>12166.201829010279</v>
      </c>
      <c r="Y25" s="198">
        <f t="shared" si="8"/>
        <v>12054.470575316329</v>
      </c>
      <c r="Z25" s="198">
        <f t="shared" si="8"/>
        <v>10240.81484005213</v>
      </c>
      <c r="AA25" s="198">
        <f t="shared" si="8"/>
        <v>9437.5484461501492</v>
      </c>
      <c r="AB25" s="198">
        <f t="shared" si="8"/>
        <v>9436.6377932812393</v>
      </c>
      <c r="AC25" s="198">
        <f t="shared" si="8"/>
        <v>9435.6965951444909</v>
      </c>
      <c r="AD25" s="198">
        <f t="shared" si="8"/>
        <v>9434.7237503070392</v>
      </c>
      <c r="AE25" s="198">
        <f t="shared" si="8"/>
        <v>9433.7181420937595</v>
      </c>
      <c r="AF25" s="198">
        <f t="shared" si="8"/>
        <v>9432.6785992098503</v>
      </c>
      <c r="AG25" s="198">
        <f t="shared" si="8"/>
        <v>9431.6040448151798</v>
      </c>
      <c r="AH25" s="198">
        <f t="shared" si="8"/>
        <v>9430.4931225088112</v>
      </c>
      <c r="AI25" s="198">
        <f t="shared" si="8"/>
        <v>9429.3445789587604</v>
      </c>
      <c r="AJ25" s="198">
        <f t="shared" si="8"/>
        <v>9428.1571923928932</v>
      </c>
      <c r="AK25" s="198">
        <f t="shared" si="8"/>
        <v>9426.9290986022424</v>
      </c>
      <c r="AL25" s="198">
        <f t="shared" si="8"/>
        <v>8048.4488161340432</v>
      </c>
      <c r="AM25" s="198">
        <f t="shared" si="8"/>
        <v>7506.0455220162476</v>
      </c>
      <c r="AN25" s="198">
        <f t="shared" si="8"/>
        <v>6365.6960385227112</v>
      </c>
      <c r="AO25" s="198">
        <f t="shared" si="8"/>
        <v>5603.23578142933</v>
      </c>
      <c r="AP25" s="198">
        <f t="shared" si="8"/>
        <v>5044.9117413246449</v>
      </c>
      <c r="AQ25" s="198">
        <f t="shared" si="8"/>
        <v>4259.5538818198092</v>
      </c>
      <c r="AR25" s="198">
        <f t="shared" si="8"/>
        <v>4131.2675399999998</v>
      </c>
      <c r="AS25" s="198">
        <f t="shared" si="8"/>
        <v>4044.3254000000002</v>
      </c>
      <c r="AT25" s="198">
        <f t="shared" si="8"/>
        <v>3522.7791099999999</v>
      </c>
      <c r="AU25" s="198">
        <f t="shared" si="8"/>
        <v>3243.11735</v>
      </c>
      <c r="AV25" s="198">
        <f t="shared" si="8"/>
        <v>1867.4666299999999</v>
      </c>
      <c r="AW25" s="198">
        <f t="shared" si="8"/>
        <v>674.90167999999994</v>
      </c>
      <c r="AX25" s="198">
        <f t="shared" si="8"/>
        <v>0</v>
      </c>
      <c r="AY25" s="198">
        <f t="shared" si="8"/>
        <v>0</v>
      </c>
      <c r="AZ25" s="198">
        <f t="shared" si="8"/>
        <v>0</v>
      </c>
      <c r="BA25" s="198">
        <f t="shared" si="8"/>
        <v>0</v>
      </c>
      <c r="BB25" s="198">
        <f t="shared" si="8"/>
        <v>0</v>
      </c>
      <c r="BC25" s="198">
        <f t="shared" si="8"/>
        <v>0</v>
      </c>
      <c r="BD25" s="198">
        <f t="shared" si="8"/>
        <v>0</v>
      </c>
    </row>
    <row r="26" spans="1:56" s="68" customFormat="1" x14ac:dyDescent="0.4">
      <c r="A26" s="61" t="s">
        <v>66</v>
      </c>
      <c r="B26" s="197"/>
      <c r="C26" s="198">
        <f>C22-C23</f>
        <v>300</v>
      </c>
      <c r="D26" s="198">
        <f>C26+D22-D23</f>
        <v>3287.8298100000002</v>
      </c>
      <c r="E26" s="198">
        <f>D26+E22-E23</f>
        <v>11647.172069999999</v>
      </c>
      <c r="F26" s="198">
        <f t="shared" ref="F26:BD26" si="9">E26+F22-F23</f>
        <v>56124.154889999998</v>
      </c>
      <c r="G26" s="198">
        <f t="shared" si="9"/>
        <v>73572.979530000011</v>
      </c>
      <c r="H26" s="198">
        <f t="shared" si="9"/>
        <v>87162.254350000017</v>
      </c>
      <c r="I26" s="198">
        <f t="shared" si="9"/>
        <v>87959.905099225434</v>
      </c>
      <c r="J26" s="198">
        <f t="shared" si="9"/>
        <v>102498.98720641187</v>
      </c>
      <c r="K26" s="198">
        <f t="shared" si="9"/>
        <v>106842.03512038841</v>
      </c>
      <c r="L26" s="198">
        <f t="shared" si="9"/>
        <v>111990.71281431586</v>
      </c>
      <c r="M26" s="198">
        <f t="shared" si="9"/>
        <v>120192.35339666533</v>
      </c>
      <c r="N26" s="198">
        <f t="shared" si="9"/>
        <v>128948.90540312958</v>
      </c>
      <c r="O26" s="198">
        <f t="shared" si="9"/>
        <v>134511.20713243462</v>
      </c>
      <c r="P26" s="198">
        <f t="shared" si="9"/>
        <v>132933.54468632294</v>
      </c>
      <c r="Q26" s="198">
        <f t="shared" si="9"/>
        <v>135391.74678128239</v>
      </c>
      <c r="R26" s="198">
        <f t="shared" si="9"/>
        <v>125554.84804644025</v>
      </c>
      <c r="S26" s="198">
        <f t="shared" si="9"/>
        <v>112872.19043690302</v>
      </c>
      <c r="T26" s="198">
        <f t="shared" si="9"/>
        <v>109687.1986445528</v>
      </c>
      <c r="U26" s="198">
        <f t="shared" si="9"/>
        <v>99732.492145792203</v>
      </c>
      <c r="V26" s="198">
        <f t="shared" si="9"/>
        <v>114674.90006135825</v>
      </c>
      <c r="W26" s="198">
        <f t="shared" si="9"/>
        <v>126215.04963113133</v>
      </c>
      <c r="X26" s="198">
        <f>W26+X22-X23</f>
        <v>136922.89014246114</v>
      </c>
      <c r="Y26" s="198">
        <f t="shared" si="9"/>
        <v>129044.70706343454</v>
      </c>
      <c r="Z26" s="198">
        <f t="shared" si="9"/>
        <v>122725.89765511249</v>
      </c>
      <c r="AA26" s="198">
        <f t="shared" si="9"/>
        <v>117011.49445899567</v>
      </c>
      <c r="AB26" s="198">
        <f t="shared" si="9"/>
        <v>111108.71530734908</v>
      </c>
      <c r="AC26" s="198">
        <f t="shared" si="9"/>
        <v>105011.00058291023</v>
      </c>
      <c r="AD26" s="198">
        <f t="shared" si="9"/>
        <v>98711.550160205225</v>
      </c>
      <c r="AE26" s="198">
        <f t="shared" si="9"/>
        <v>92203.314170940881</v>
      </c>
      <c r="AF26" s="198">
        <f t="shared" si="9"/>
        <v>85478.983290536722</v>
      </c>
      <c r="AG26" s="198">
        <f t="shared" si="9"/>
        <v>78530.97883613786</v>
      </c>
      <c r="AH26" s="198">
        <f t="shared" si="9"/>
        <v>71351.442340632013</v>
      </c>
      <c r="AI26" s="198">
        <f t="shared" si="9"/>
        <v>63932.224745097083</v>
      </c>
      <c r="AJ26" s="198">
        <f t="shared" si="9"/>
        <v>56264.875139830983</v>
      </c>
      <c r="AK26" s="198">
        <f t="shared" si="9"/>
        <v>48340.629466972401</v>
      </c>
      <c r="AL26" s="198">
        <f t="shared" si="9"/>
        <v>41540.321813797702</v>
      </c>
      <c r="AM26" s="198">
        <f t="shared" si="9"/>
        <v>35082.804284159793</v>
      </c>
      <c r="AN26" s="198">
        <f t="shared" si="9"/>
        <v>29590.588434441153</v>
      </c>
      <c r="AO26" s="198">
        <f t="shared" si="9"/>
        <v>24713.101517185023</v>
      </c>
      <c r="AP26" s="198">
        <f t="shared" si="9"/>
        <v>20262.698031305783</v>
      </c>
      <c r="AQ26" s="198">
        <f t="shared" si="9"/>
        <v>16482.59882000009</v>
      </c>
      <c r="AR26" s="198">
        <f t="shared" si="9"/>
        <v>12731.058310000091</v>
      </c>
      <c r="AS26" s="198">
        <f t="shared" si="9"/>
        <v>8966.9263300000912</v>
      </c>
      <c r="AT26" s="198">
        <f t="shared" si="9"/>
        <v>5631.9072400000914</v>
      </c>
      <c r="AU26" s="198">
        <f t="shared" si="9"/>
        <v>2494.4065000000915</v>
      </c>
      <c r="AV26" s="198">
        <f t="shared" si="9"/>
        <v>668.5427900000916</v>
      </c>
      <c r="AW26" s="198">
        <f t="shared" si="9"/>
        <v>9.163159120362252E-11</v>
      </c>
      <c r="AX26" s="198">
        <f t="shared" si="9"/>
        <v>9.163159120362252E-11</v>
      </c>
      <c r="AY26" s="198">
        <f t="shared" si="9"/>
        <v>9.163159120362252E-11</v>
      </c>
      <c r="AZ26" s="198">
        <f t="shared" si="9"/>
        <v>9.163159120362252E-11</v>
      </c>
      <c r="BA26" s="198">
        <f t="shared" si="9"/>
        <v>9.163159120362252E-11</v>
      </c>
      <c r="BB26" s="198">
        <f t="shared" si="9"/>
        <v>9.163159120362252E-11</v>
      </c>
      <c r="BC26" s="198">
        <f t="shared" si="9"/>
        <v>9.163159120362252E-11</v>
      </c>
      <c r="BD26" s="198">
        <f t="shared" si="9"/>
        <v>9.163159120362252E-11</v>
      </c>
    </row>
    <row r="27" spans="1:56" s="68" customFormat="1" hidden="1" outlineLevel="1" x14ac:dyDescent="0.4">
      <c r="A27" s="61"/>
      <c r="B27" s="197"/>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c r="AX27" s="198"/>
      <c r="AY27" s="198"/>
      <c r="AZ27" s="198"/>
      <c r="BA27" s="198"/>
      <c r="BB27" s="198"/>
      <c r="BC27" s="198"/>
      <c r="BD27" s="198"/>
    </row>
    <row r="28" spans="1:56" s="71" customFormat="1" hidden="1" outlineLevel="1" x14ac:dyDescent="0.4">
      <c r="A28" s="72" t="s">
        <v>159</v>
      </c>
      <c r="B28" s="197">
        <f t="shared" ref="B28:B66" si="10">SUM(C28:BB28)</f>
        <v>19118.63714803569</v>
      </c>
      <c r="C28" s="198">
        <v>0</v>
      </c>
      <c r="D28" s="198"/>
      <c r="E28" s="198"/>
      <c r="F28" s="198"/>
      <c r="G28" s="198"/>
      <c r="H28" s="198"/>
      <c r="I28" s="198"/>
      <c r="J28" s="198"/>
      <c r="K28" s="198"/>
      <c r="L28" s="198"/>
      <c r="M28" s="198"/>
      <c r="N28" s="198"/>
      <c r="O28" s="198"/>
      <c r="P28" s="198"/>
      <c r="Q28" s="198"/>
      <c r="R28" s="198"/>
      <c r="S28" s="198"/>
      <c r="T28" s="198"/>
      <c r="U28" s="198"/>
      <c r="V28" s="198"/>
      <c r="W28" s="198"/>
      <c r="X28" s="198">
        <f>+X$7</f>
        <v>19118.63714803569</v>
      </c>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row>
    <row r="29" spans="1:56" s="68" customFormat="1" hidden="1" outlineLevel="1" x14ac:dyDescent="0.4">
      <c r="A29" s="61" t="s">
        <v>83</v>
      </c>
      <c r="B29" s="197">
        <f t="shared" si="10"/>
        <v>9809.4969477200266</v>
      </c>
      <c r="C29" s="198"/>
      <c r="D29" s="198"/>
      <c r="E29" s="198"/>
      <c r="F29" s="198"/>
      <c r="G29" s="198"/>
      <c r="H29" s="198"/>
      <c r="I29" s="198"/>
      <c r="J29" s="198"/>
      <c r="K29" s="198"/>
      <c r="L29" s="198"/>
      <c r="M29" s="198"/>
      <c r="N29" s="198"/>
      <c r="O29" s="198"/>
      <c r="P29" s="198"/>
      <c r="Q29" s="198"/>
      <c r="R29" s="198"/>
      <c r="S29" s="198"/>
      <c r="T29" s="198"/>
      <c r="U29" s="198"/>
      <c r="V29" s="198"/>
      <c r="W29" s="198"/>
      <c r="X29" s="198">
        <f>+X33-X31</f>
        <v>250.17837370218118</v>
      </c>
      <c r="Y29" s="198">
        <f>+Y33-Y31</f>
        <v>504.39712813965258</v>
      </c>
      <c r="Z29" s="198">
        <f t="shared" ref="Z29:AL30" si="11">+Z33-Z31</f>
        <v>520.82071349851753</v>
      </c>
      <c r="AA29" s="198">
        <f t="shared" si="11"/>
        <v>537.77906430506607</v>
      </c>
      <c r="AB29" s="198">
        <f t="shared" si="11"/>
        <v>555.2895929621194</v>
      </c>
      <c r="AC29" s="198">
        <f t="shared" si="11"/>
        <v>573.37027883465623</v>
      </c>
      <c r="AD29" s="198">
        <f t="shared" si="11"/>
        <v>592.03968671056691</v>
      </c>
      <c r="AE29" s="198">
        <f t="shared" si="11"/>
        <v>611.31698586250536</v>
      </c>
      <c r="AF29" s="198">
        <f t="shared" si="11"/>
        <v>631.22196973040934</v>
      </c>
      <c r="AG29" s="198">
        <f t="shared" si="11"/>
        <v>651.77507624490158</v>
      </c>
      <c r="AH29" s="198">
        <f t="shared" si="11"/>
        <v>672.99740881243588</v>
      </c>
      <c r="AI29" s="198">
        <f t="shared" si="11"/>
        <v>694.91075798373754</v>
      </c>
      <c r="AJ29" s="198">
        <f t="shared" si="11"/>
        <v>717.53762382778643</v>
      </c>
      <c r="AK29" s="198">
        <f t="shared" si="11"/>
        <v>740.9012390343147</v>
      </c>
      <c r="AL29" s="198">
        <f t="shared" si="11"/>
        <v>765.02559276854117</v>
      </c>
      <c r="AM29" s="198">
        <f>+AM33-AM31</f>
        <v>789.93545530263486</v>
      </c>
      <c r="AN29" s="198"/>
      <c r="AO29" s="198"/>
      <c r="AP29" s="198"/>
      <c r="AQ29" s="198"/>
      <c r="AR29" s="198"/>
      <c r="AS29" s="198"/>
      <c r="AT29" s="198"/>
      <c r="AU29" s="198"/>
      <c r="AV29" s="198"/>
      <c r="AW29" s="198"/>
      <c r="AX29" s="198"/>
      <c r="AY29" s="198"/>
      <c r="AZ29" s="198"/>
      <c r="BA29" s="198"/>
      <c r="BB29" s="198"/>
      <c r="BC29" s="198"/>
      <c r="BD29" s="198"/>
    </row>
    <row r="30" spans="1:56" s="68" customFormat="1" hidden="1" outlineLevel="1" x14ac:dyDescent="0.4">
      <c r="A30" s="61" t="s">
        <v>83</v>
      </c>
      <c r="B30" s="197">
        <f t="shared" si="10"/>
        <v>9309.1402003156672</v>
      </c>
      <c r="C30" s="198"/>
      <c r="D30" s="198"/>
      <c r="E30" s="198"/>
      <c r="F30" s="198"/>
      <c r="G30" s="198"/>
      <c r="H30" s="198"/>
      <c r="I30" s="198"/>
      <c r="J30" s="198"/>
      <c r="K30" s="198"/>
      <c r="L30" s="198"/>
      <c r="M30" s="198"/>
      <c r="N30" s="198"/>
      <c r="O30" s="198"/>
      <c r="P30" s="198"/>
      <c r="Q30" s="198"/>
      <c r="R30" s="198"/>
      <c r="S30" s="198"/>
      <c r="T30" s="198"/>
      <c r="U30" s="198"/>
      <c r="V30" s="198"/>
      <c r="W30" s="198"/>
      <c r="X30" s="198"/>
      <c r="Y30" s="198">
        <f>+Y34-Y32</f>
        <v>512.54314175910793</v>
      </c>
      <c r="Z30" s="198">
        <f t="shared" si="11"/>
        <v>529.23196802151847</v>
      </c>
      <c r="AA30" s="198">
        <f t="shared" si="11"/>
        <v>546.4641961935929</v>
      </c>
      <c r="AB30" s="198">
        <f t="shared" si="11"/>
        <v>564.25751988845764</v>
      </c>
      <c r="AC30" s="198">
        <f t="shared" si="11"/>
        <v>582.63020883783588</v>
      </c>
      <c r="AD30" s="198">
        <f t="shared" si="11"/>
        <v>601.60112765094254</v>
      </c>
      <c r="AE30" s="198">
        <f t="shared" si="11"/>
        <v>621.18975518418483</v>
      </c>
      <c r="AF30" s="198">
        <f t="shared" si="11"/>
        <v>641.41620454155554</v>
      </c>
      <c r="AG30" s="198">
        <f t="shared" si="11"/>
        <v>662.30124372625676</v>
      </c>
      <c r="AH30" s="198">
        <f t="shared" si="11"/>
        <v>683.86631696475661</v>
      </c>
      <c r="AI30" s="198">
        <f t="shared" si="11"/>
        <v>706.13356672517489</v>
      </c>
      <c r="AJ30" s="198">
        <f t="shared" si="11"/>
        <v>729.12585645260515</v>
      </c>
      <c r="AK30" s="198">
        <f t="shared" si="11"/>
        <v>752.86679404471897</v>
      </c>
      <c r="AL30" s="198">
        <f t="shared" si="11"/>
        <v>777.38075609175303</v>
      </c>
      <c r="AM30" s="198">
        <f>+AM34-AM32</f>
        <v>398.1315442332031</v>
      </c>
      <c r="AN30" s="198"/>
      <c r="AO30" s="198"/>
      <c r="AP30" s="198"/>
      <c r="AQ30" s="198"/>
      <c r="AR30" s="198"/>
      <c r="AS30" s="198"/>
      <c r="AT30" s="198"/>
      <c r="AU30" s="198"/>
      <c r="AV30" s="198"/>
      <c r="AW30" s="198"/>
      <c r="AX30" s="198"/>
      <c r="AY30" s="198"/>
      <c r="AZ30" s="198"/>
      <c r="BA30" s="198"/>
      <c r="BB30" s="198"/>
      <c r="BC30" s="198"/>
      <c r="BD30" s="198"/>
    </row>
    <row r="31" spans="1:56" s="68" customFormat="1" hidden="1" outlineLevel="1" x14ac:dyDescent="0.4">
      <c r="A31" s="61" t="s">
        <v>13</v>
      </c>
      <c r="B31" s="197">
        <f t="shared" si="10"/>
        <v>2731.9054811296232</v>
      </c>
      <c r="C31" s="198"/>
      <c r="D31" s="198"/>
      <c r="E31" s="198"/>
      <c r="F31" s="198"/>
      <c r="G31" s="198"/>
      <c r="H31" s="198"/>
      <c r="I31" s="198"/>
      <c r="J31" s="198"/>
      <c r="K31" s="198"/>
      <c r="L31" s="198"/>
      <c r="M31" s="198"/>
      <c r="N31" s="198"/>
      <c r="O31" s="198"/>
      <c r="P31" s="198"/>
      <c r="Q31" s="198"/>
      <c r="R31" s="198"/>
      <c r="S31" s="198"/>
      <c r="T31" s="198"/>
      <c r="U31" s="198"/>
      <c r="V31" s="198"/>
      <c r="W31" s="198"/>
      <c r="X31" s="198">
        <f>+X28*($X$8/2/2)</f>
        <v>154.38299497038818</v>
      </c>
      <c r="Y31" s="198">
        <f t="shared" ref="Y31:AM31" si="12">+X36*$X$8/2</f>
        <v>304.72560920548614</v>
      </c>
      <c r="Z31" s="198">
        <f t="shared" si="12"/>
        <v>288.30202384662124</v>
      </c>
      <c r="AA31" s="198">
        <f t="shared" si="12"/>
        <v>271.34367304007264</v>
      </c>
      <c r="AB31" s="198">
        <f t="shared" si="12"/>
        <v>253.83314438301932</v>
      </c>
      <c r="AC31" s="198">
        <f t="shared" si="12"/>
        <v>235.75245851048251</v>
      </c>
      <c r="AD31" s="198">
        <f t="shared" si="12"/>
        <v>217.08305063457175</v>
      </c>
      <c r="AE31" s="198">
        <f t="shared" si="12"/>
        <v>197.80575148263341</v>
      </c>
      <c r="AF31" s="198">
        <f t="shared" si="12"/>
        <v>177.90076761472935</v>
      </c>
      <c r="AG31" s="198">
        <f t="shared" si="12"/>
        <v>157.3476611002371</v>
      </c>
      <c r="AH31" s="198">
        <f t="shared" si="12"/>
        <v>136.12532853270289</v>
      </c>
      <c r="AI31" s="198">
        <f t="shared" si="12"/>
        <v>114.21197936140123</v>
      </c>
      <c r="AJ31" s="198">
        <f t="shared" si="12"/>
        <v>91.585113517352298</v>
      </c>
      <c r="AK31" s="198">
        <f t="shared" si="12"/>
        <v>68.221498310823975</v>
      </c>
      <c r="AL31" s="198">
        <f t="shared" si="12"/>
        <v>44.097144576597579</v>
      </c>
      <c r="AM31" s="198">
        <f t="shared" si="12"/>
        <v>19.187282042503831</v>
      </c>
      <c r="AN31" s="198"/>
      <c r="AO31" s="198"/>
      <c r="AP31" s="198"/>
      <c r="AQ31" s="198"/>
      <c r="AR31" s="198"/>
      <c r="AS31" s="198"/>
      <c r="AT31" s="198"/>
      <c r="AU31" s="198"/>
      <c r="AV31" s="198"/>
      <c r="AW31" s="198"/>
      <c r="AX31" s="198"/>
      <c r="AY31" s="198"/>
      <c r="AZ31" s="198"/>
      <c r="BA31" s="198"/>
      <c r="BB31" s="198"/>
      <c r="BC31" s="198"/>
      <c r="BD31" s="198"/>
    </row>
    <row r="32" spans="1:56" s="68" customFormat="1" hidden="1" outlineLevel="1" x14ac:dyDescent="0.4">
      <c r="A32" s="61" t="s">
        <v>13</v>
      </c>
      <c r="B32" s="197">
        <f t="shared" si="10"/>
        <v>2423.1394911888474</v>
      </c>
      <c r="C32" s="198"/>
      <c r="D32" s="198"/>
      <c r="E32" s="198"/>
      <c r="F32" s="198"/>
      <c r="G32" s="198"/>
      <c r="H32" s="198"/>
      <c r="I32" s="198"/>
      <c r="J32" s="198"/>
      <c r="K32" s="198"/>
      <c r="L32" s="198"/>
      <c r="M32" s="198"/>
      <c r="N32" s="198"/>
      <c r="O32" s="198"/>
      <c r="P32" s="198"/>
      <c r="Q32" s="198"/>
      <c r="R32" s="198"/>
      <c r="S32" s="198"/>
      <c r="T32" s="198"/>
      <c r="U32" s="198"/>
      <c r="V32" s="198"/>
      <c r="W32" s="198"/>
      <c r="X32" s="198"/>
      <c r="Y32" s="198">
        <f t="shared" ref="Y32:AM32" si="13">+Y35*$X$8/2</f>
        <v>296.57959558603079</v>
      </c>
      <c r="Z32" s="198">
        <f t="shared" si="13"/>
        <v>279.89076932362019</v>
      </c>
      <c r="AA32" s="198">
        <f t="shared" si="13"/>
        <v>262.65854115154582</v>
      </c>
      <c r="AB32" s="198">
        <f t="shared" si="13"/>
        <v>244.86521745668108</v>
      </c>
      <c r="AC32" s="198">
        <f t="shared" si="13"/>
        <v>226.49252850730281</v>
      </c>
      <c r="AD32" s="198">
        <f t="shared" si="13"/>
        <v>207.52160969419612</v>
      </c>
      <c r="AE32" s="198">
        <f t="shared" si="13"/>
        <v>187.93298216095394</v>
      </c>
      <c r="AF32" s="198">
        <f t="shared" si="13"/>
        <v>167.70653280358323</v>
      </c>
      <c r="AG32" s="198">
        <f t="shared" si="13"/>
        <v>146.82149361888193</v>
      </c>
      <c r="AH32" s="198">
        <f t="shared" si="13"/>
        <v>125.25642038038205</v>
      </c>
      <c r="AI32" s="198">
        <f t="shared" si="13"/>
        <v>102.98917061996387</v>
      </c>
      <c r="AJ32" s="198">
        <f t="shared" si="13"/>
        <v>79.99688089253354</v>
      </c>
      <c r="AK32" s="198">
        <f t="shared" si="13"/>
        <v>56.255943300419787</v>
      </c>
      <c r="AL32" s="198">
        <f t="shared" si="13"/>
        <v>31.741981253385642</v>
      </c>
      <c r="AM32" s="198">
        <f t="shared" si="13"/>
        <v>6.4298244393662811</v>
      </c>
      <c r="AN32" s="198"/>
      <c r="AO32" s="198"/>
      <c r="AP32" s="198"/>
      <c r="AQ32" s="198"/>
      <c r="AR32" s="198"/>
      <c r="AS32" s="198"/>
      <c r="AT32" s="198"/>
      <c r="AU32" s="198"/>
      <c r="AV32" s="198"/>
      <c r="AW32" s="198"/>
      <c r="AX32" s="198"/>
      <c r="AY32" s="198"/>
      <c r="AZ32" s="198"/>
      <c r="BA32" s="198"/>
      <c r="BB32" s="198"/>
      <c r="BC32" s="198"/>
      <c r="BD32" s="198"/>
    </row>
    <row r="33" spans="1:56" s="68" customFormat="1" hidden="1" outlineLevel="1" x14ac:dyDescent="0.4">
      <c r="A33" s="61" t="s">
        <v>158</v>
      </c>
      <c r="B33" s="197">
        <f t="shared" si="10"/>
        <v>12541.402428849648</v>
      </c>
      <c r="C33" s="198"/>
      <c r="D33" s="198"/>
      <c r="E33" s="198"/>
      <c r="F33" s="198"/>
      <c r="G33" s="198"/>
      <c r="H33" s="198"/>
      <c r="I33" s="198"/>
      <c r="J33" s="198"/>
      <c r="K33" s="198"/>
      <c r="L33" s="198"/>
      <c r="M33" s="198"/>
      <c r="N33" s="198"/>
      <c r="O33" s="198"/>
      <c r="P33" s="198"/>
      <c r="Q33" s="198"/>
      <c r="R33" s="198"/>
      <c r="S33" s="198"/>
      <c r="T33" s="198"/>
      <c r="U33" s="198"/>
      <c r="V33" s="198"/>
      <c r="W33" s="198"/>
      <c r="X33" s="198">
        <f>-PMT($X$8/2,$X$9*2,X28)/2</f>
        <v>404.56136867256936</v>
      </c>
      <c r="Y33" s="198">
        <f>+X33*2</f>
        <v>809.12273734513872</v>
      </c>
      <c r="Z33" s="198">
        <f t="shared" ref="Z33:AL33" si="14">+Y33</f>
        <v>809.12273734513872</v>
      </c>
      <c r="AA33" s="198">
        <f t="shared" si="14"/>
        <v>809.12273734513872</v>
      </c>
      <c r="AB33" s="198">
        <f t="shared" si="14"/>
        <v>809.12273734513872</v>
      </c>
      <c r="AC33" s="198">
        <f t="shared" si="14"/>
        <v>809.12273734513872</v>
      </c>
      <c r="AD33" s="198">
        <f t="shared" si="14"/>
        <v>809.12273734513872</v>
      </c>
      <c r="AE33" s="198">
        <f t="shared" si="14"/>
        <v>809.12273734513872</v>
      </c>
      <c r="AF33" s="198">
        <f t="shared" si="14"/>
        <v>809.12273734513872</v>
      </c>
      <c r="AG33" s="198">
        <f t="shared" si="14"/>
        <v>809.12273734513872</v>
      </c>
      <c r="AH33" s="198">
        <f t="shared" si="14"/>
        <v>809.12273734513872</v>
      </c>
      <c r="AI33" s="198">
        <f t="shared" si="14"/>
        <v>809.12273734513872</v>
      </c>
      <c r="AJ33" s="198">
        <f t="shared" si="14"/>
        <v>809.12273734513872</v>
      </c>
      <c r="AK33" s="198">
        <f t="shared" si="14"/>
        <v>809.12273734513872</v>
      </c>
      <c r="AL33" s="198">
        <f t="shared" si="14"/>
        <v>809.12273734513872</v>
      </c>
      <c r="AM33" s="198">
        <f>+AL33</f>
        <v>809.12273734513872</v>
      </c>
      <c r="AN33" s="198"/>
      <c r="AO33" s="198"/>
      <c r="AP33" s="198"/>
      <c r="AQ33" s="198"/>
      <c r="AR33" s="198"/>
      <c r="AS33" s="198"/>
      <c r="AT33" s="198"/>
      <c r="AU33" s="198"/>
      <c r="AV33" s="198"/>
      <c r="AW33" s="198"/>
      <c r="AX33" s="198"/>
      <c r="AY33" s="198"/>
      <c r="AZ33" s="198"/>
      <c r="BA33" s="198"/>
      <c r="BB33" s="198"/>
      <c r="BC33" s="198"/>
      <c r="BD33" s="198"/>
    </row>
    <row r="34" spans="1:56" s="68" customFormat="1" hidden="1" outlineLevel="1" x14ac:dyDescent="0.4">
      <c r="A34" s="61" t="s">
        <v>158</v>
      </c>
      <c r="B34" s="197">
        <f t="shared" si="10"/>
        <v>11732.279691504509</v>
      </c>
      <c r="C34" s="198"/>
      <c r="D34" s="198"/>
      <c r="E34" s="198"/>
      <c r="F34" s="198"/>
      <c r="G34" s="198"/>
      <c r="H34" s="198"/>
      <c r="I34" s="198"/>
      <c r="J34" s="198"/>
      <c r="K34" s="198"/>
      <c r="L34" s="198"/>
      <c r="M34" s="198"/>
      <c r="N34" s="198"/>
      <c r="O34" s="198"/>
      <c r="P34" s="198"/>
      <c r="Q34" s="198"/>
      <c r="R34" s="198"/>
      <c r="S34" s="198"/>
      <c r="T34" s="198"/>
      <c r="U34" s="198"/>
      <c r="V34" s="198"/>
      <c r="W34" s="198"/>
      <c r="X34" s="198"/>
      <c r="Y34" s="198">
        <f t="shared" ref="Y34:AL34" si="15">+Y33</f>
        <v>809.12273734513872</v>
      </c>
      <c r="Z34" s="198">
        <f t="shared" si="15"/>
        <v>809.12273734513872</v>
      </c>
      <c r="AA34" s="198">
        <f t="shared" si="15"/>
        <v>809.12273734513872</v>
      </c>
      <c r="AB34" s="198">
        <f t="shared" si="15"/>
        <v>809.12273734513872</v>
      </c>
      <c r="AC34" s="198">
        <f t="shared" si="15"/>
        <v>809.12273734513872</v>
      </c>
      <c r="AD34" s="198">
        <f t="shared" si="15"/>
        <v>809.12273734513872</v>
      </c>
      <c r="AE34" s="198">
        <f t="shared" si="15"/>
        <v>809.12273734513872</v>
      </c>
      <c r="AF34" s="198">
        <f t="shared" si="15"/>
        <v>809.12273734513872</v>
      </c>
      <c r="AG34" s="198">
        <f t="shared" si="15"/>
        <v>809.12273734513872</v>
      </c>
      <c r="AH34" s="198">
        <f t="shared" si="15"/>
        <v>809.12273734513872</v>
      </c>
      <c r="AI34" s="198">
        <f t="shared" si="15"/>
        <v>809.12273734513872</v>
      </c>
      <c r="AJ34" s="198">
        <f t="shared" si="15"/>
        <v>809.12273734513872</v>
      </c>
      <c r="AK34" s="198">
        <f t="shared" si="15"/>
        <v>809.12273734513872</v>
      </c>
      <c r="AL34" s="198">
        <f t="shared" si="15"/>
        <v>809.12273734513872</v>
      </c>
      <c r="AM34" s="198">
        <f>AM33/2</f>
        <v>404.56136867256936</v>
      </c>
      <c r="AN34" s="198"/>
      <c r="AO34" s="198"/>
      <c r="AP34" s="198"/>
      <c r="AQ34" s="198"/>
      <c r="AR34" s="198"/>
      <c r="AS34" s="198"/>
      <c r="AT34" s="198"/>
      <c r="AU34" s="198"/>
      <c r="AV34" s="198"/>
      <c r="AW34" s="198"/>
      <c r="AX34" s="198"/>
      <c r="AY34" s="198"/>
      <c r="AZ34" s="198"/>
      <c r="BA34" s="198"/>
      <c r="BB34" s="198"/>
      <c r="BC34" s="198"/>
      <c r="BD34" s="198"/>
    </row>
    <row r="35" spans="1:56" s="68" customFormat="1" hidden="1" outlineLevel="1" x14ac:dyDescent="0.4">
      <c r="A35" s="61" t="s">
        <v>160</v>
      </c>
      <c r="B35" s="197">
        <f t="shared" si="10"/>
        <v>150039.59697763764</v>
      </c>
      <c r="C35" s="198"/>
      <c r="D35" s="198"/>
      <c r="E35" s="198"/>
      <c r="F35" s="198"/>
      <c r="G35" s="198"/>
      <c r="H35" s="198"/>
      <c r="I35" s="198"/>
      <c r="J35" s="198"/>
      <c r="K35" s="198"/>
      <c r="L35" s="198"/>
      <c r="M35" s="198"/>
      <c r="N35" s="198"/>
      <c r="O35" s="198"/>
      <c r="P35" s="198"/>
      <c r="Q35" s="198"/>
      <c r="R35" s="198"/>
      <c r="S35" s="198"/>
      <c r="T35" s="198"/>
      <c r="U35" s="198"/>
      <c r="V35" s="198"/>
      <c r="W35" s="198"/>
      <c r="X35" s="198">
        <v>0</v>
      </c>
      <c r="Y35" s="198">
        <f t="shared" ref="Y35:AM35" si="16">+X36-Y29</f>
        <v>18364.061646193859</v>
      </c>
      <c r="Z35" s="198">
        <f t="shared" si="16"/>
        <v>17330.697790936236</v>
      </c>
      <c r="AA35" s="198">
        <f t="shared" si="16"/>
        <v>16263.68675860965</v>
      </c>
      <c r="AB35" s="198">
        <f t="shared" si="16"/>
        <v>15161.932969453939</v>
      </c>
      <c r="AC35" s="198">
        <f t="shared" si="16"/>
        <v>14024.305170730826</v>
      </c>
      <c r="AD35" s="198">
        <f t="shared" si="16"/>
        <v>12849.635275182423</v>
      </c>
      <c r="AE35" s="198">
        <f t="shared" si="16"/>
        <v>11636.717161668976</v>
      </c>
      <c r="AF35" s="198">
        <f t="shared" si="16"/>
        <v>10384.305436754381</v>
      </c>
      <c r="AG35" s="198">
        <f t="shared" si="16"/>
        <v>9091.1141559679236</v>
      </c>
      <c r="AH35" s="198">
        <f t="shared" si="16"/>
        <v>7755.8155034292304</v>
      </c>
      <c r="AI35" s="198">
        <f t="shared" si="16"/>
        <v>6377.038428480736</v>
      </c>
      <c r="AJ35" s="198">
        <f t="shared" si="16"/>
        <v>4953.3672379277741</v>
      </c>
      <c r="AK35" s="198">
        <f t="shared" si="16"/>
        <v>3483.3401424408544</v>
      </c>
      <c r="AL35" s="198">
        <f t="shared" si="16"/>
        <v>1965.4477556275942</v>
      </c>
      <c r="AM35" s="198">
        <f t="shared" si="16"/>
        <v>398.13154423320634</v>
      </c>
      <c r="AN35" s="198"/>
      <c r="AO35" s="198"/>
      <c r="AP35" s="198"/>
      <c r="AQ35" s="198"/>
      <c r="AR35" s="198"/>
      <c r="AS35" s="198"/>
      <c r="AT35" s="198"/>
      <c r="AU35" s="198"/>
      <c r="AV35" s="198"/>
      <c r="AW35" s="198"/>
      <c r="AX35" s="198"/>
      <c r="AY35" s="198"/>
      <c r="AZ35" s="198"/>
      <c r="BA35" s="198"/>
      <c r="BB35" s="198"/>
      <c r="BC35" s="198"/>
      <c r="BD35" s="198"/>
    </row>
    <row r="36" spans="1:56" s="68" customFormat="1" hidden="1" outlineLevel="1" x14ac:dyDescent="0.4">
      <c r="A36" s="61" t="s">
        <v>66</v>
      </c>
      <c r="B36" s="197">
        <f t="shared" si="10"/>
        <v>159598.91555165546</v>
      </c>
      <c r="C36" s="198"/>
      <c r="D36" s="198"/>
      <c r="E36" s="198"/>
      <c r="F36" s="198"/>
      <c r="G36" s="198"/>
      <c r="H36" s="198"/>
      <c r="I36" s="198"/>
      <c r="J36" s="198"/>
      <c r="K36" s="198"/>
      <c r="L36" s="198"/>
      <c r="M36" s="198"/>
      <c r="N36" s="198"/>
      <c r="O36" s="198"/>
      <c r="P36" s="198"/>
      <c r="Q36" s="198"/>
      <c r="R36" s="198"/>
      <c r="S36" s="198"/>
      <c r="T36" s="198"/>
      <c r="U36" s="198"/>
      <c r="V36" s="198"/>
      <c r="W36" s="198"/>
      <c r="X36" s="198">
        <f>+X28-X29</f>
        <v>18868.458774333511</v>
      </c>
      <c r="Y36" s="198">
        <f t="shared" ref="Y36:AL36" si="17">+Y35-Y30</f>
        <v>17851.518504434753</v>
      </c>
      <c r="Z36" s="198">
        <f t="shared" si="17"/>
        <v>16801.465822914717</v>
      </c>
      <c r="AA36" s="198">
        <f t="shared" si="17"/>
        <v>15717.222562416058</v>
      </c>
      <c r="AB36" s="198">
        <f t="shared" si="17"/>
        <v>14597.675449565482</v>
      </c>
      <c r="AC36" s="198">
        <f t="shared" si="17"/>
        <v>13441.67496189299</v>
      </c>
      <c r="AD36" s="198">
        <f t="shared" si="17"/>
        <v>12248.034147531482</v>
      </c>
      <c r="AE36" s="198">
        <f t="shared" si="17"/>
        <v>11015.527406484791</v>
      </c>
      <c r="AF36" s="198">
        <f t="shared" si="17"/>
        <v>9742.8892322128249</v>
      </c>
      <c r="AG36" s="198">
        <f t="shared" si="17"/>
        <v>8428.8129122416667</v>
      </c>
      <c r="AH36" s="198">
        <f t="shared" si="17"/>
        <v>7071.9491864644733</v>
      </c>
      <c r="AI36" s="198">
        <f t="shared" si="17"/>
        <v>5670.9048617555609</v>
      </c>
      <c r="AJ36" s="198">
        <f t="shared" si="17"/>
        <v>4224.241381475169</v>
      </c>
      <c r="AK36" s="198">
        <f t="shared" si="17"/>
        <v>2730.4733483961354</v>
      </c>
      <c r="AL36" s="198">
        <f t="shared" si="17"/>
        <v>1188.0669995358412</v>
      </c>
      <c r="AM36" s="198">
        <f>+AM35-AM30</f>
        <v>3.2400748750660568E-12</v>
      </c>
      <c r="AN36" s="198"/>
      <c r="AO36" s="198"/>
      <c r="AP36" s="198"/>
      <c r="AQ36" s="198"/>
      <c r="AR36" s="198"/>
      <c r="AS36" s="198"/>
      <c r="AT36" s="198"/>
      <c r="AU36" s="198"/>
      <c r="AV36" s="198"/>
      <c r="AW36" s="198"/>
      <c r="AX36" s="198"/>
      <c r="AY36" s="198"/>
      <c r="AZ36" s="198"/>
      <c r="BA36" s="198"/>
      <c r="BB36" s="198"/>
      <c r="BC36" s="198"/>
      <c r="BD36" s="198"/>
    </row>
    <row r="37" spans="1:56" s="68" customFormat="1" hidden="1" outlineLevel="1" x14ac:dyDescent="0.4">
      <c r="A37" s="61"/>
      <c r="B37" s="197">
        <f t="shared" si="10"/>
        <v>0</v>
      </c>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row>
    <row r="38" spans="1:56" s="71" customFormat="1" hidden="1" outlineLevel="1" x14ac:dyDescent="0.4">
      <c r="A38" s="72" t="str">
        <f>A28</f>
        <v>Debt Forecasted</v>
      </c>
      <c r="B38" s="197">
        <f t="shared" si="10"/>
        <v>80480.9142065864</v>
      </c>
      <c r="C38" s="198"/>
      <c r="D38" s="198"/>
      <c r="E38" s="198"/>
      <c r="F38" s="198"/>
      <c r="G38" s="198"/>
      <c r="H38" s="198"/>
      <c r="I38" s="198"/>
      <c r="J38" s="198"/>
      <c r="K38" s="198"/>
      <c r="L38" s="198"/>
      <c r="M38" s="198"/>
      <c r="N38" s="198"/>
      <c r="O38" s="198"/>
      <c r="P38" s="198"/>
      <c r="Q38" s="198"/>
      <c r="R38" s="198"/>
      <c r="S38" s="198"/>
      <c r="T38" s="198"/>
      <c r="U38" s="198"/>
      <c r="V38" s="198"/>
      <c r="W38" s="198"/>
      <c r="X38" s="198"/>
      <c r="Y38" s="198">
        <f>+Y$7</f>
        <v>80480.9142065864</v>
      </c>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row>
    <row r="39" spans="1:56" s="68" customFormat="1" hidden="1" outlineLevel="1" x14ac:dyDescent="0.4">
      <c r="A39" s="61" t="str">
        <f t="shared" ref="A39:A46" si="18">A29</f>
        <v>Principal</v>
      </c>
      <c r="B39" s="197">
        <f t="shared" si="10"/>
        <v>42659.507312687936</v>
      </c>
      <c r="C39" s="198"/>
      <c r="D39" s="198"/>
      <c r="E39" s="198"/>
      <c r="F39" s="198"/>
      <c r="G39" s="198"/>
      <c r="H39" s="198"/>
      <c r="I39" s="198"/>
      <c r="J39" s="198"/>
      <c r="K39" s="198"/>
      <c r="L39" s="198"/>
      <c r="M39" s="198"/>
      <c r="N39" s="198"/>
      <c r="O39" s="198"/>
      <c r="P39" s="198"/>
      <c r="Q39" s="198"/>
      <c r="R39" s="198"/>
      <c r="S39" s="198"/>
      <c r="T39" s="198"/>
      <c r="U39" s="198"/>
      <c r="V39" s="198"/>
      <c r="W39" s="198"/>
      <c r="X39" s="198"/>
      <c r="Y39" s="198">
        <f>+Y43-Y41</f>
        <v>2081.6803143771608</v>
      </c>
      <c r="Z39" s="198">
        <f>+Z43-Z41</f>
        <v>2116.8804113248434</v>
      </c>
      <c r="AA39" s="198">
        <f t="shared" ref="AA39:AN40" si="19">+AA43-AA41</f>
        <v>2189.0763142281758</v>
      </c>
      <c r="AB39" s="198">
        <f t="shared" si="19"/>
        <v>2263.7344480483534</v>
      </c>
      <c r="AC39" s="198">
        <f t="shared" si="19"/>
        <v>2340.9387868177528</v>
      </c>
      <c r="AD39" s="198">
        <f t="shared" si="19"/>
        <v>2420.7761684910843</v>
      </c>
      <c r="AE39" s="198">
        <f t="shared" si="19"/>
        <v>2503.3363926190523</v>
      </c>
      <c r="AF39" s="198">
        <f t="shared" si="19"/>
        <v>2588.7123213531627</v>
      </c>
      <c r="AG39" s="198">
        <f t="shared" si="19"/>
        <v>2676.9999838952835</v>
      </c>
      <c r="AH39" s="198">
        <f t="shared" si="19"/>
        <v>2768.2986845094438</v>
      </c>
      <c r="AI39" s="198">
        <f t="shared" si="19"/>
        <v>2862.711114217358</v>
      </c>
      <c r="AJ39" s="198">
        <f t="shared" si="19"/>
        <v>2960.3434663033127</v>
      </c>
      <c r="AK39" s="198">
        <f t="shared" si="19"/>
        <v>3061.3055557583284</v>
      </c>
      <c r="AL39" s="198">
        <f t="shared" si="19"/>
        <v>3165.7109427979485</v>
      </c>
      <c r="AM39" s="198">
        <f t="shared" si="19"/>
        <v>3273.6770605925863</v>
      </c>
      <c r="AN39" s="198">
        <f t="shared" si="19"/>
        <v>3385.3253473540917</v>
      </c>
      <c r="AO39" s="198"/>
      <c r="AP39" s="198"/>
      <c r="AQ39" s="198"/>
      <c r="AR39" s="198"/>
      <c r="AS39" s="198"/>
      <c r="AT39" s="198"/>
      <c r="AU39" s="198"/>
      <c r="AV39" s="198"/>
      <c r="AW39" s="198"/>
      <c r="AX39" s="198"/>
      <c r="AY39" s="198"/>
      <c r="AZ39" s="198"/>
      <c r="BA39" s="198"/>
      <c r="BB39" s="198"/>
      <c r="BC39" s="198"/>
      <c r="BD39" s="198"/>
    </row>
    <row r="40" spans="1:56" s="68" customFormat="1" hidden="1" outlineLevel="1" x14ac:dyDescent="0.4">
      <c r="A40" s="61" t="str">
        <f t="shared" si="18"/>
        <v>Principal</v>
      </c>
      <c r="B40" s="197">
        <f t="shared" si="10"/>
        <v>37821.406893898478</v>
      </c>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f>+Z44-Z42</f>
        <v>2152.6757230211924</v>
      </c>
      <c r="AA40" s="198">
        <f t="shared" si="19"/>
        <v>2226.0924198974858</v>
      </c>
      <c r="AB40" s="198">
        <f t="shared" si="19"/>
        <v>2302.0129826940311</v>
      </c>
      <c r="AC40" s="198">
        <f t="shared" si="19"/>
        <v>2380.5228053990259</v>
      </c>
      <c r="AD40" s="198">
        <f t="shared" si="19"/>
        <v>2461.7101943503912</v>
      </c>
      <c r="AE40" s="198">
        <f t="shared" si="19"/>
        <v>2545.6664675610427</v>
      </c>
      <c r="AF40" s="198">
        <f t="shared" si="19"/>
        <v>2632.4860574316322</v>
      </c>
      <c r="AG40" s="198">
        <f t="shared" si="19"/>
        <v>2722.2666169662948</v>
      </c>
      <c r="AH40" s="198">
        <f t="shared" si="19"/>
        <v>2815.1091296108707</v>
      </c>
      <c r="AI40" s="198">
        <f t="shared" si="19"/>
        <v>2911.1180228371422</v>
      </c>
      <c r="AJ40" s="198">
        <f t="shared" si="19"/>
        <v>3010.4012856008412</v>
      </c>
      <c r="AK40" s="198">
        <f t="shared" si="19"/>
        <v>3113.0705898055535</v>
      </c>
      <c r="AL40" s="198">
        <f t="shared" si="19"/>
        <v>3219.2414159091227</v>
      </c>
      <c r="AM40" s="198">
        <f t="shared" si="19"/>
        <v>3329.033182813851</v>
      </c>
      <c r="AN40" s="198">
        <f t="shared" si="19"/>
        <v>3.3064994719704067E-13</v>
      </c>
      <c r="AO40" s="198"/>
      <c r="AP40" s="198"/>
      <c r="AQ40" s="198"/>
      <c r="AR40" s="198"/>
      <c r="AS40" s="198"/>
      <c r="AT40" s="198"/>
      <c r="AU40" s="198"/>
      <c r="AV40" s="198"/>
      <c r="AW40" s="198"/>
      <c r="AX40" s="198"/>
      <c r="AY40" s="198"/>
      <c r="AZ40" s="198"/>
      <c r="BA40" s="198"/>
      <c r="BB40" s="198"/>
      <c r="BC40" s="198"/>
      <c r="BD40" s="198"/>
    </row>
    <row r="41" spans="1:56" s="68" customFormat="1" hidden="1" outlineLevel="1" x14ac:dyDescent="0.4">
      <c r="A41" s="61" t="str">
        <f t="shared" si="18"/>
        <v>Interest</v>
      </c>
      <c r="B41" s="197">
        <f t="shared" si="10"/>
        <v>12421.602802297331</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f>+Y38*($Y$8/2)</f>
        <v>1360.8890678094185</v>
      </c>
      <c r="Z41" s="198">
        <f t="shared" ref="Z41:AN41" si="20">+Y46*$Y$8/2</f>
        <v>1325.6889708617362</v>
      </c>
      <c r="AA41" s="198">
        <f t="shared" si="20"/>
        <v>1253.4930679584033</v>
      </c>
      <c r="AB41" s="198">
        <f t="shared" si="20"/>
        <v>1178.8349341382257</v>
      </c>
      <c r="AC41" s="198">
        <f t="shared" si="20"/>
        <v>1101.6305953688263</v>
      </c>
      <c r="AD41" s="198">
        <f t="shared" si="20"/>
        <v>1021.7932136954951</v>
      </c>
      <c r="AE41" s="198">
        <f t="shared" si="20"/>
        <v>939.23298956752717</v>
      </c>
      <c r="AF41" s="198">
        <f t="shared" si="20"/>
        <v>853.85706083341677</v>
      </c>
      <c r="AG41" s="198">
        <f t="shared" si="20"/>
        <v>765.56939829129578</v>
      </c>
      <c r="AH41" s="198">
        <f t="shared" si="20"/>
        <v>674.27069767713567</v>
      </c>
      <c r="AI41" s="198">
        <f t="shared" si="20"/>
        <v>579.8582679692214</v>
      </c>
      <c r="AJ41" s="198">
        <f t="shared" si="20"/>
        <v>482.22591588326668</v>
      </c>
      <c r="AK41" s="198">
        <f t="shared" si="20"/>
        <v>381.26382642825104</v>
      </c>
      <c r="AL41" s="198">
        <f t="shared" si="20"/>
        <v>276.85843938863059</v>
      </c>
      <c r="AM41" s="198">
        <f t="shared" si="20"/>
        <v>168.89232159399319</v>
      </c>
      <c r="AN41" s="198">
        <f t="shared" si="20"/>
        <v>57.244034832487614</v>
      </c>
      <c r="AO41" s="198"/>
      <c r="AP41" s="198"/>
      <c r="AQ41" s="198"/>
      <c r="AR41" s="198"/>
      <c r="AS41" s="198"/>
      <c r="AT41" s="198"/>
      <c r="AU41" s="198"/>
      <c r="AV41" s="198"/>
      <c r="AW41" s="198"/>
      <c r="AX41" s="198"/>
      <c r="AY41" s="198"/>
      <c r="AZ41" s="198"/>
      <c r="BA41" s="198"/>
      <c r="BB41" s="198"/>
      <c r="BC41" s="198"/>
      <c r="BD41" s="198"/>
    </row>
    <row r="42" spans="1:56" s="68" customFormat="1" hidden="1" outlineLevel="1" x14ac:dyDescent="0.4">
      <c r="A42" s="61" t="str">
        <f t="shared" si="18"/>
        <v>Interest</v>
      </c>
      <c r="B42" s="197">
        <f t="shared" si="10"/>
        <v>10374.564456713635</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f t="shared" ref="Z42:AN42" si="21">+Z45*$Y$8/2</f>
        <v>1289.8936591653871</v>
      </c>
      <c r="AA42" s="198">
        <f t="shared" si="21"/>
        <v>1216.4769622890935</v>
      </c>
      <c r="AB42" s="198">
        <f t="shared" si="21"/>
        <v>1140.5563994925485</v>
      </c>
      <c r="AC42" s="198">
        <f t="shared" si="21"/>
        <v>1062.0465767875537</v>
      </c>
      <c r="AD42" s="198">
        <f t="shared" si="21"/>
        <v>980.85918783618797</v>
      </c>
      <c r="AE42" s="198">
        <f t="shared" si="21"/>
        <v>896.90291462553637</v>
      </c>
      <c r="AF42" s="198">
        <f t="shared" si="21"/>
        <v>810.08332475494728</v>
      </c>
      <c r="AG42" s="198">
        <f t="shared" si="21"/>
        <v>720.30276522028453</v>
      </c>
      <c r="AH42" s="198">
        <f t="shared" si="21"/>
        <v>627.46025257570841</v>
      </c>
      <c r="AI42" s="198">
        <f t="shared" si="21"/>
        <v>531.45135934943721</v>
      </c>
      <c r="AJ42" s="198">
        <f t="shared" si="21"/>
        <v>432.16809658573794</v>
      </c>
      <c r="AK42" s="198">
        <f t="shared" si="21"/>
        <v>329.49879238102591</v>
      </c>
      <c r="AL42" s="198">
        <f t="shared" si="21"/>
        <v>223.32796627745657</v>
      </c>
      <c r="AM42" s="198">
        <f t="shared" si="21"/>
        <v>113.53619937272839</v>
      </c>
      <c r="AN42" s="198">
        <f t="shared" si="21"/>
        <v>-3.3064994719704067E-13</v>
      </c>
      <c r="AO42" s="198"/>
      <c r="AP42" s="198"/>
      <c r="AQ42" s="198"/>
      <c r="AR42" s="198"/>
      <c r="AS42" s="198"/>
      <c r="AT42" s="198"/>
      <c r="AU42" s="198"/>
      <c r="AV42" s="198"/>
      <c r="AW42" s="198"/>
      <c r="AX42" s="198"/>
      <c r="AY42" s="198"/>
      <c r="AZ42" s="198"/>
      <c r="BA42" s="198"/>
      <c r="BB42" s="198"/>
      <c r="BC42" s="198"/>
      <c r="BD42" s="198"/>
    </row>
    <row r="43" spans="1:56" s="68" customFormat="1" hidden="1" outlineLevel="1" x14ac:dyDescent="0.4">
      <c r="A43" s="61" t="str">
        <f t="shared" si="18"/>
        <v xml:space="preserve">Debt Servicing </v>
      </c>
      <c r="B43" s="197">
        <f t="shared" si="10"/>
        <v>55081.110114985269</v>
      </c>
      <c r="C43" s="198"/>
      <c r="D43" s="198"/>
      <c r="E43" s="198"/>
      <c r="F43" s="198"/>
      <c r="G43" s="198"/>
      <c r="H43" s="198"/>
      <c r="I43" s="198"/>
      <c r="J43" s="198"/>
      <c r="K43" s="198"/>
      <c r="L43" s="198"/>
      <c r="M43" s="198"/>
      <c r="N43" s="198"/>
      <c r="O43" s="198"/>
      <c r="P43" s="198"/>
      <c r="Q43" s="198"/>
      <c r="R43" s="198"/>
      <c r="S43" s="198"/>
      <c r="T43" s="198"/>
      <c r="U43" s="198"/>
      <c r="V43" s="198"/>
      <c r="W43" s="198"/>
      <c r="X43" s="198"/>
      <c r="Y43" s="198">
        <f>-PMT($Y$8/2,$Y$9*2,Y38)</f>
        <v>3442.5693821865793</v>
      </c>
      <c r="Z43" s="198">
        <f t="shared" ref="Z43:AN43" si="22">+Y43</f>
        <v>3442.5693821865793</v>
      </c>
      <c r="AA43" s="198">
        <f t="shared" si="22"/>
        <v>3442.5693821865793</v>
      </c>
      <c r="AB43" s="198">
        <f t="shared" si="22"/>
        <v>3442.5693821865793</v>
      </c>
      <c r="AC43" s="198">
        <f t="shared" si="22"/>
        <v>3442.5693821865793</v>
      </c>
      <c r="AD43" s="198">
        <f t="shared" si="22"/>
        <v>3442.5693821865793</v>
      </c>
      <c r="AE43" s="198">
        <f t="shared" si="22"/>
        <v>3442.5693821865793</v>
      </c>
      <c r="AF43" s="198">
        <f t="shared" si="22"/>
        <v>3442.5693821865793</v>
      </c>
      <c r="AG43" s="198">
        <f t="shared" si="22"/>
        <v>3442.5693821865793</v>
      </c>
      <c r="AH43" s="198">
        <f t="shared" si="22"/>
        <v>3442.5693821865793</v>
      </c>
      <c r="AI43" s="198">
        <f t="shared" si="22"/>
        <v>3442.5693821865793</v>
      </c>
      <c r="AJ43" s="198">
        <f t="shared" si="22"/>
        <v>3442.5693821865793</v>
      </c>
      <c r="AK43" s="198">
        <f t="shared" si="22"/>
        <v>3442.5693821865793</v>
      </c>
      <c r="AL43" s="198">
        <f t="shared" si="22"/>
        <v>3442.5693821865793</v>
      </c>
      <c r="AM43" s="198">
        <f t="shared" si="22"/>
        <v>3442.5693821865793</v>
      </c>
      <c r="AN43" s="198">
        <f t="shared" si="22"/>
        <v>3442.5693821865793</v>
      </c>
      <c r="AO43" s="198"/>
      <c r="AP43" s="198"/>
      <c r="AQ43" s="198"/>
      <c r="AR43" s="198"/>
      <c r="AS43" s="198"/>
      <c r="AT43" s="198"/>
      <c r="AU43" s="198"/>
      <c r="AV43" s="198"/>
      <c r="AW43" s="198"/>
      <c r="AX43" s="198"/>
      <c r="AY43" s="198"/>
      <c r="AZ43" s="198"/>
      <c r="BA43" s="198"/>
      <c r="BB43" s="198"/>
      <c r="BC43" s="198"/>
      <c r="BD43" s="198"/>
    </row>
    <row r="44" spans="1:56" s="68" customFormat="1" hidden="1" outlineLevel="1" x14ac:dyDescent="0.4">
      <c r="A44" s="61" t="str">
        <f t="shared" si="18"/>
        <v xml:space="preserve">Debt Servicing </v>
      </c>
      <c r="B44" s="197">
        <f t="shared" si="10"/>
        <v>48195.971350612112</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f t="shared" ref="Z44:AM44" si="23">+Z43</f>
        <v>3442.5693821865793</v>
      </c>
      <c r="AA44" s="198">
        <f t="shared" si="23"/>
        <v>3442.5693821865793</v>
      </c>
      <c r="AB44" s="198">
        <f t="shared" si="23"/>
        <v>3442.5693821865793</v>
      </c>
      <c r="AC44" s="198">
        <f t="shared" si="23"/>
        <v>3442.5693821865793</v>
      </c>
      <c r="AD44" s="198">
        <f t="shared" si="23"/>
        <v>3442.5693821865793</v>
      </c>
      <c r="AE44" s="198">
        <f t="shared" si="23"/>
        <v>3442.5693821865793</v>
      </c>
      <c r="AF44" s="198">
        <f t="shared" si="23"/>
        <v>3442.5693821865793</v>
      </c>
      <c r="AG44" s="198">
        <f t="shared" si="23"/>
        <v>3442.5693821865793</v>
      </c>
      <c r="AH44" s="198">
        <f t="shared" si="23"/>
        <v>3442.5693821865793</v>
      </c>
      <c r="AI44" s="198">
        <f t="shared" si="23"/>
        <v>3442.5693821865793</v>
      </c>
      <c r="AJ44" s="198">
        <f t="shared" si="23"/>
        <v>3442.5693821865793</v>
      </c>
      <c r="AK44" s="198">
        <f t="shared" si="23"/>
        <v>3442.5693821865793</v>
      </c>
      <c r="AL44" s="198">
        <f t="shared" si="23"/>
        <v>3442.5693821865793</v>
      </c>
      <c r="AM44" s="198">
        <f t="shared" si="23"/>
        <v>3442.5693821865793</v>
      </c>
      <c r="AN44" s="198"/>
      <c r="AO44" s="198"/>
      <c r="AP44" s="198"/>
      <c r="AQ44" s="198"/>
      <c r="AR44" s="198"/>
      <c r="AS44" s="198"/>
      <c r="AT44" s="198"/>
      <c r="AU44" s="198"/>
      <c r="AV44" s="198"/>
      <c r="AW44" s="198"/>
      <c r="AX44" s="198"/>
      <c r="AY44" s="198"/>
      <c r="AZ44" s="198"/>
      <c r="BA44" s="198"/>
      <c r="BB44" s="198"/>
      <c r="BC44" s="198"/>
      <c r="BD44" s="198"/>
    </row>
    <row r="45" spans="1:56" s="68" customFormat="1" hidden="1" outlineLevel="1" x14ac:dyDescent="0.4">
      <c r="A45" s="61" t="str">
        <f t="shared" si="18"/>
        <v>Balance mid year</v>
      </c>
      <c r="B45" s="197">
        <f t="shared" si="10"/>
        <v>613535.99769558816</v>
      </c>
      <c r="C45" s="198"/>
      <c r="D45" s="198"/>
      <c r="E45" s="198"/>
      <c r="F45" s="198"/>
      <c r="G45" s="198"/>
      <c r="H45" s="198"/>
      <c r="I45" s="198"/>
      <c r="J45" s="198"/>
      <c r="K45" s="198"/>
      <c r="L45" s="198"/>
      <c r="M45" s="198"/>
      <c r="N45" s="198"/>
      <c r="O45" s="198"/>
      <c r="P45" s="198"/>
      <c r="Q45" s="198"/>
      <c r="R45" s="198"/>
      <c r="S45" s="198"/>
      <c r="T45" s="198"/>
      <c r="U45" s="198"/>
      <c r="V45" s="198"/>
      <c r="W45" s="198"/>
      <c r="X45" s="198"/>
      <c r="Y45" s="198">
        <v>0</v>
      </c>
      <c r="Z45" s="198">
        <f t="shared" ref="Z45:AN45" si="24">+Y46-Z39</f>
        <v>76282.353480884398</v>
      </c>
      <c r="AA45" s="198">
        <f t="shared" si="24"/>
        <v>71940.601443635023</v>
      </c>
      <c r="AB45" s="198">
        <f t="shared" si="24"/>
        <v>67450.774575689182</v>
      </c>
      <c r="AC45" s="198">
        <f t="shared" si="24"/>
        <v>62807.822806177399</v>
      </c>
      <c r="AD45" s="198">
        <f t="shared" si="24"/>
        <v>58006.523832287283</v>
      </c>
      <c r="AE45" s="198">
        <f t="shared" si="24"/>
        <v>53041.477245317845</v>
      </c>
      <c r="AF45" s="198">
        <f t="shared" si="24"/>
        <v>47907.098456403641</v>
      </c>
      <c r="AG45" s="198">
        <f t="shared" si="24"/>
        <v>42597.612415076721</v>
      </c>
      <c r="AH45" s="198">
        <f t="shared" si="24"/>
        <v>37107.047113600987</v>
      </c>
      <c r="AI45" s="198">
        <f t="shared" si="24"/>
        <v>31429.226869772756</v>
      </c>
      <c r="AJ45" s="198">
        <f t="shared" si="24"/>
        <v>25557.765380632303</v>
      </c>
      <c r="AK45" s="198">
        <f t="shared" si="24"/>
        <v>19486.058539273134</v>
      </c>
      <c r="AL45" s="198">
        <f t="shared" si="24"/>
        <v>13207.277006669632</v>
      </c>
      <c r="AM45" s="198">
        <f t="shared" si="24"/>
        <v>6714.3585301679232</v>
      </c>
      <c r="AN45" s="198">
        <f t="shared" si="24"/>
        <v>-1.9554136088117957E-11</v>
      </c>
      <c r="AO45" s="198"/>
      <c r="AP45" s="198"/>
      <c r="AQ45" s="198"/>
      <c r="AR45" s="198"/>
      <c r="AS45" s="198"/>
      <c r="AT45" s="198"/>
      <c r="AU45" s="198"/>
      <c r="AV45" s="198"/>
      <c r="AW45" s="198"/>
      <c r="AX45" s="198"/>
      <c r="AY45" s="198"/>
      <c r="AZ45" s="198"/>
      <c r="BA45" s="198"/>
      <c r="BB45" s="198"/>
      <c r="BC45" s="198"/>
      <c r="BD45" s="198"/>
    </row>
    <row r="46" spans="1:56" s="68" customFormat="1" hidden="1" outlineLevel="1" x14ac:dyDescent="0.4">
      <c r="A46" s="61" t="str">
        <f t="shared" si="18"/>
        <v>Balance</v>
      </c>
      <c r="B46" s="197">
        <f t="shared" si="10"/>
        <v>654113.82469389902</v>
      </c>
      <c r="C46" s="198"/>
      <c r="D46" s="198"/>
      <c r="E46" s="198"/>
      <c r="F46" s="198"/>
      <c r="G46" s="198"/>
      <c r="H46" s="198"/>
      <c r="I46" s="198"/>
      <c r="J46" s="198"/>
      <c r="K46" s="198"/>
      <c r="L46" s="198"/>
      <c r="M46" s="198"/>
      <c r="N46" s="198"/>
      <c r="O46" s="198"/>
      <c r="P46" s="198"/>
      <c r="Q46" s="198"/>
      <c r="R46" s="198"/>
      <c r="S46" s="198"/>
      <c r="T46" s="198"/>
      <c r="U46" s="198"/>
      <c r="V46" s="198"/>
      <c r="W46" s="198"/>
      <c r="X46" s="198"/>
      <c r="Y46" s="198">
        <f>+Y38-Y39</f>
        <v>78399.233892209246</v>
      </c>
      <c r="Z46" s="198">
        <f t="shared" ref="Z46:AN46" si="25">+Z45-Z40</f>
        <v>74129.677757863203</v>
      </c>
      <c r="AA46" s="198">
        <f t="shared" si="25"/>
        <v>69714.509023737541</v>
      </c>
      <c r="AB46" s="198">
        <f t="shared" si="25"/>
        <v>65148.76159299515</v>
      </c>
      <c r="AC46" s="198">
        <f t="shared" si="25"/>
        <v>60427.30000077837</v>
      </c>
      <c r="AD46" s="198">
        <f t="shared" si="25"/>
        <v>55544.813637936895</v>
      </c>
      <c r="AE46" s="198">
        <f t="shared" si="25"/>
        <v>50495.8107777568</v>
      </c>
      <c r="AF46" s="198">
        <f t="shared" si="25"/>
        <v>45274.612398972007</v>
      </c>
      <c r="AG46" s="198">
        <f t="shared" si="25"/>
        <v>39875.345798110429</v>
      </c>
      <c r="AH46" s="198">
        <f t="shared" si="25"/>
        <v>34291.937983990116</v>
      </c>
      <c r="AI46" s="198">
        <f t="shared" si="25"/>
        <v>28518.108846935615</v>
      </c>
      <c r="AJ46" s="198">
        <f t="shared" si="25"/>
        <v>22547.364095031462</v>
      </c>
      <c r="AK46" s="198">
        <f t="shared" si="25"/>
        <v>16372.987949467581</v>
      </c>
      <c r="AL46" s="198">
        <f t="shared" si="25"/>
        <v>9988.0355907605099</v>
      </c>
      <c r="AM46" s="198">
        <f t="shared" si="25"/>
        <v>3385.3253473540722</v>
      </c>
      <c r="AN46" s="198">
        <f t="shared" si="25"/>
        <v>-1.9884786035314997E-11</v>
      </c>
      <c r="AO46" s="198"/>
      <c r="AP46" s="198"/>
      <c r="AQ46" s="198"/>
      <c r="AR46" s="198"/>
      <c r="AS46" s="198"/>
      <c r="AT46" s="198"/>
      <c r="AU46" s="198"/>
      <c r="AV46" s="198"/>
      <c r="AW46" s="198"/>
      <c r="AX46" s="198"/>
      <c r="AY46" s="198"/>
      <c r="AZ46" s="198"/>
      <c r="BA46" s="198"/>
      <c r="BB46" s="198"/>
      <c r="BC46" s="198"/>
      <c r="BD46" s="198"/>
    </row>
    <row r="47" spans="1:56" s="71" customFormat="1" hidden="1" outlineLevel="1" x14ac:dyDescent="0.4">
      <c r="A47" s="74"/>
      <c r="B47" s="197">
        <f t="shared" si="10"/>
        <v>0</v>
      </c>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row>
    <row r="48" spans="1:56" s="71" customFormat="1" hidden="1" outlineLevel="1" x14ac:dyDescent="0.4">
      <c r="A48" s="72" t="str">
        <f t="shared" ref="A48:A56" si="26">A38</f>
        <v>Debt Forecasted</v>
      </c>
      <c r="B48" s="197">
        <f t="shared" si="10"/>
        <v>43424.551356108008</v>
      </c>
      <c r="C48" s="198">
        <v>0</v>
      </c>
      <c r="D48" s="198"/>
      <c r="E48" s="198"/>
      <c r="F48" s="198"/>
      <c r="G48" s="198"/>
      <c r="H48" s="198"/>
      <c r="I48" s="198"/>
      <c r="J48" s="198"/>
      <c r="K48" s="198"/>
      <c r="L48" s="198"/>
      <c r="M48" s="198"/>
      <c r="N48" s="198"/>
      <c r="O48" s="198"/>
      <c r="P48" s="198"/>
      <c r="Q48" s="198"/>
      <c r="R48" s="198"/>
      <c r="S48" s="198"/>
      <c r="T48" s="198"/>
      <c r="U48" s="198"/>
      <c r="V48" s="198"/>
      <c r="W48" s="198"/>
      <c r="X48" s="198"/>
      <c r="Y48" s="198"/>
      <c r="Z48" s="198">
        <f>+Z$7</f>
        <v>43424.551356108008</v>
      </c>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row>
    <row r="49" spans="1:56" s="68" customFormat="1" hidden="1" outlineLevel="1" x14ac:dyDescent="0.4">
      <c r="A49" s="61" t="str">
        <f t="shared" si="26"/>
        <v>Principal</v>
      </c>
      <c r="B49" s="197">
        <f t="shared" si="10"/>
        <v>23013.958741570605</v>
      </c>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f>+Z53-Z51</f>
        <v>1113.9745242294077</v>
      </c>
      <c r="AA49" s="198">
        <f>+AA53-AA51</f>
        <v>1133.4037215180858</v>
      </c>
      <c r="AB49" s="198">
        <f t="shared" ref="AB49:AO50" si="27">+AB53-AB51</f>
        <v>1173.284639581746</v>
      </c>
      <c r="AC49" s="198">
        <f t="shared" si="27"/>
        <v>1214.5688419256712</v>
      </c>
      <c r="AD49" s="198">
        <f t="shared" si="27"/>
        <v>1257.3057057173605</v>
      </c>
      <c r="AE49" s="198">
        <f t="shared" si="27"/>
        <v>1301.5463455517922</v>
      </c>
      <c r="AF49" s="198">
        <f t="shared" si="27"/>
        <v>1347.3436745860422</v>
      </c>
      <c r="AG49" s="198">
        <f t="shared" si="27"/>
        <v>1394.7524678250356</v>
      </c>
      <c r="AH49" s="198">
        <f t="shared" si="27"/>
        <v>1443.8294276341271</v>
      </c>
      <c r="AI49" s="198">
        <f t="shared" si="27"/>
        <v>1494.6332515568624</v>
      </c>
      <c r="AJ49" s="198">
        <f t="shared" si="27"/>
        <v>1547.2247025190341</v>
      </c>
      <c r="AK49" s="198">
        <f t="shared" si="27"/>
        <v>1601.6666815029964</v>
      </c>
      <c r="AL49" s="198">
        <f t="shared" si="27"/>
        <v>1658.0243027791641</v>
      </c>
      <c r="AM49" s="198">
        <f t="shared" si="27"/>
        <v>1716.3649717846681</v>
      </c>
      <c r="AN49" s="198">
        <f t="shared" si="27"/>
        <v>1776.7584657423181</v>
      </c>
      <c r="AO49" s="198">
        <f t="shared" si="27"/>
        <v>1839.2770171162938</v>
      </c>
      <c r="AP49" s="198"/>
      <c r="AQ49" s="198"/>
      <c r="AR49" s="198"/>
      <c r="AS49" s="198"/>
      <c r="AT49" s="198"/>
      <c r="AU49" s="198"/>
      <c r="AV49" s="198"/>
      <c r="AW49" s="198"/>
      <c r="AX49" s="198"/>
      <c r="AY49" s="198"/>
      <c r="AZ49" s="198"/>
      <c r="BA49" s="198"/>
      <c r="BB49" s="198"/>
      <c r="BC49" s="198"/>
      <c r="BD49" s="198"/>
    </row>
    <row r="50" spans="1:56" s="68" customFormat="1" hidden="1" outlineLevel="1" x14ac:dyDescent="0.4">
      <c r="A50" s="61" t="str">
        <f t="shared" si="26"/>
        <v>Principal</v>
      </c>
      <c r="B50" s="197">
        <f t="shared" si="10"/>
        <v>20410.592614537407</v>
      </c>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f>+AA54-AA52</f>
        <v>1153.1717898483107</v>
      </c>
      <c r="AB50" s="198">
        <f t="shared" si="27"/>
        <v>1193.7482841646222</v>
      </c>
      <c r="AC50" s="198">
        <f t="shared" si="27"/>
        <v>1235.7525379054146</v>
      </c>
      <c r="AD50" s="198">
        <f t="shared" si="27"/>
        <v>1279.2347894416598</v>
      </c>
      <c r="AE50" s="198">
        <f t="shared" si="27"/>
        <v>1324.247044874855</v>
      </c>
      <c r="AF50" s="198">
        <f t="shared" si="27"/>
        <v>1370.8431402379099</v>
      </c>
      <c r="AG50" s="198">
        <f t="shared" si="27"/>
        <v>1419.0788058846865</v>
      </c>
      <c r="AH50" s="198">
        <f t="shared" si="27"/>
        <v>1469.0117331452052</v>
      </c>
      <c r="AI50" s="198">
        <f t="shared" si="27"/>
        <v>1520.7016433262388</v>
      </c>
      <c r="AJ50" s="198">
        <f t="shared" si="27"/>
        <v>1574.2103591398204</v>
      </c>
      <c r="AK50" s="198">
        <f t="shared" si="27"/>
        <v>1629.601878645095</v>
      </c>
      <c r="AL50" s="198">
        <f t="shared" si="27"/>
        <v>1686.9424517919556</v>
      </c>
      <c r="AM50" s="198">
        <f t="shared" si="27"/>
        <v>1746.3006596580051</v>
      </c>
      <c r="AN50" s="198">
        <f t="shared" si="27"/>
        <v>1807.7474964736236</v>
      </c>
      <c r="AO50" s="198">
        <f t="shared" si="27"/>
        <v>-1.2293667850826748E-13</v>
      </c>
      <c r="AP50" s="198"/>
      <c r="AQ50" s="198"/>
      <c r="AR50" s="198"/>
      <c r="AS50" s="198"/>
      <c r="AT50" s="198"/>
      <c r="AU50" s="198"/>
      <c r="AV50" s="198"/>
      <c r="AW50" s="198"/>
      <c r="AX50" s="198"/>
      <c r="AY50" s="198"/>
      <c r="AZ50" s="198"/>
      <c r="BA50" s="198"/>
      <c r="BB50" s="198"/>
      <c r="BC50" s="198"/>
      <c r="BD50" s="198"/>
    </row>
    <row r="51" spans="1:56" s="68" customFormat="1" hidden="1" outlineLevel="1" x14ac:dyDescent="0.4">
      <c r="A51" s="61" t="str">
        <f t="shared" si="26"/>
        <v>Interest</v>
      </c>
      <c r="B51" s="197">
        <f t="shared" si="10"/>
        <v>6927.7445309611539</v>
      </c>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f>+Z48*($Z$8/2)</f>
        <v>757.38193030382718</v>
      </c>
      <c r="AA51" s="198">
        <f t="shared" ref="AA51:AO51" si="28">+Z56*$Z$8/2</f>
        <v>737.95273301514908</v>
      </c>
      <c r="AB51" s="198">
        <f t="shared" si="28"/>
        <v>698.07181495148905</v>
      </c>
      <c r="AC51" s="198">
        <f t="shared" si="28"/>
        <v>656.7876126075638</v>
      </c>
      <c r="AD51" s="198">
        <f t="shared" si="28"/>
        <v>614.0507488158745</v>
      </c>
      <c r="AE51" s="198">
        <f t="shared" si="28"/>
        <v>569.81010898144268</v>
      </c>
      <c r="AF51" s="198">
        <f t="shared" si="28"/>
        <v>524.01277994719271</v>
      </c>
      <c r="AG51" s="198">
        <f t="shared" si="28"/>
        <v>476.60398670819933</v>
      </c>
      <c r="AH51" s="198">
        <f t="shared" si="28"/>
        <v>427.52702689910774</v>
      </c>
      <c r="AI51" s="198">
        <f t="shared" si="28"/>
        <v>376.72320297637236</v>
      </c>
      <c r="AJ51" s="198">
        <f t="shared" si="28"/>
        <v>324.13175201420091</v>
      </c>
      <c r="AK51" s="198">
        <f t="shared" si="28"/>
        <v>269.68977303023848</v>
      </c>
      <c r="AL51" s="198">
        <f t="shared" si="28"/>
        <v>213.33215175407076</v>
      </c>
      <c r="AM51" s="198">
        <f t="shared" si="28"/>
        <v>154.99148274856685</v>
      </c>
      <c r="AN51" s="198">
        <f t="shared" si="28"/>
        <v>94.597988790916816</v>
      </c>
      <c r="AO51" s="198">
        <f t="shared" si="28"/>
        <v>32.079437416941047</v>
      </c>
      <c r="AP51" s="198"/>
      <c r="AQ51" s="198"/>
      <c r="AR51" s="198"/>
      <c r="AS51" s="198"/>
      <c r="AT51" s="198"/>
      <c r="AU51" s="198"/>
      <c r="AV51" s="198"/>
      <c r="AW51" s="198"/>
      <c r="AX51" s="198"/>
      <c r="AY51" s="198"/>
      <c r="AZ51" s="198"/>
      <c r="BA51" s="198"/>
      <c r="BB51" s="198"/>
      <c r="BC51" s="198"/>
      <c r="BD51" s="198"/>
    </row>
    <row r="52" spans="1:56" s="68" customFormat="1" hidden="1" outlineLevel="1" x14ac:dyDescent="0.4">
      <c r="A52" s="61" t="str">
        <f t="shared" si="26"/>
        <v>Interest</v>
      </c>
      <c r="B52" s="197">
        <f t="shared" si="10"/>
        <v>5788.3977489278859</v>
      </c>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f t="shared" ref="AA52:AO52" si="29">+AA55*$Z$8/2</f>
        <v>718.18466468492409</v>
      </c>
      <c r="AB52" s="198">
        <f t="shared" si="29"/>
        <v>677.60817036861272</v>
      </c>
      <c r="AC52" s="198">
        <f t="shared" si="29"/>
        <v>635.60391662782035</v>
      </c>
      <c r="AD52" s="198">
        <f t="shared" si="29"/>
        <v>592.12166509157521</v>
      </c>
      <c r="AE52" s="198">
        <f t="shared" si="29"/>
        <v>547.10940965837983</v>
      </c>
      <c r="AF52" s="198">
        <f t="shared" si="29"/>
        <v>500.51331429532496</v>
      </c>
      <c r="AG52" s="198">
        <f t="shared" si="29"/>
        <v>452.27764864854851</v>
      </c>
      <c r="AH52" s="198">
        <f t="shared" si="29"/>
        <v>402.34472138802982</v>
      </c>
      <c r="AI52" s="198">
        <f t="shared" si="29"/>
        <v>350.6548112069961</v>
      </c>
      <c r="AJ52" s="198">
        <f t="shared" si="29"/>
        <v>297.14609539341461</v>
      </c>
      <c r="AK52" s="198">
        <f t="shared" si="29"/>
        <v>241.75457588813981</v>
      </c>
      <c r="AL52" s="198">
        <f t="shared" si="29"/>
        <v>184.41400274127943</v>
      </c>
      <c r="AM52" s="198">
        <f t="shared" si="29"/>
        <v>125.05579487522976</v>
      </c>
      <c r="AN52" s="198">
        <f t="shared" si="29"/>
        <v>63.608958059611354</v>
      </c>
      <c r="AO52" s="198">
        <f t="shared" si="29"/>
        <v>1.2293667850826748E-13</v>
      </c>
      <c r="AP52" s="198"/>
      <c r="AQ52" s="198"/>
      <c r="AR52" s="198"/>
      <c r="AS52" s="198"/>
      <c r="AT52" s="198"/>
      <c r="AU52" s="198"/>
      <c r="AV52" s="198"/>
      <c r="AW52" s="198"/>
      <c r="AX52" s="198"/>
      <c r="AY52" s="198"/>
      <c r="AZ52" s="198"/>
      <c r="BA52" s="198"/>
      <c r="BB52" s="198"/>
      <c r="BC52" s="198"/>
      <c r="BD52" s="198"/>
    </row>
    <row r="53" spans="1:56" s="68" customFormat="1" hidden="1" outlineLevel="1" x14ac:dyDescent="0.4">
      <c r="A53" s="61" t="str">
        <f t="shared" si="26"/>
        <v xml:space="preserve">Debt Servicing </v>
      </c>
      <c r="B53" s="197">
        <f t="shared" si="10"/>
        <v>29941.703272531751</v>
      </c>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f>-PMT($Z$8/2,$Z$9*2,Z48)</f>
        <v>1871.3564545332349</v>
      </c>
      <c r="AA53" s="198">
        <f t="shared" ref="AA53:AO53" si="30">+Z53</f>
        <v>1871.3564545332349</v>
      </c>
      <c r="AB53" s="198">
        <f t="shared" si="30"/>
        <v>1871.3564545332349</v>
      </c>
      <c r="AC53" s="198">
        <f t="shared" si="30"/>
        <v>1871.3564545332349</v>
      </c>
      <c r="AD53" s="198">
        <f t="shared" si="30"/>
        <v>1871.3564545332349</v>
      </c>
      <c r="AE53" s="198">
        <f t="shared" si="30"/>
        <v>1871.3564545332349</v>
      </c>
      <c r="AF53" s="198">
        <f t="shared" si="30"/>
        <v>1871.3564545332349</v>
      </c>
      <c r="AG53" s="198">
        <f t="shared" si="30"/>
        <v>1871.3564545332349</v>
      </c>
      <c r="AH53" s="198">
        <f t="shared" si="30"/>
        <v>1871.3564545332349</v>
      </c>
      <c r="AI53" s="198">
        <f t="shared" si="30"/>
        <v>1871.3564545332349</v>
      </c>
      <c r="AJ53" s="198">
        <f t="shared" si="30"/>
        <v>1871.3564545332349</v>
      </c>
      <c r="AK53" s="198">
        <f t="shared" si="30"/>
        <v>1871.3564545332349</v>
      </c>
      <c r="AL53" s="198">
        <f t="shared" si="30"/>
        <v>1871.3564545332349</v>
      </c>
      <c r="AM53" s="198">
        <f t="shared" si="30"/>
        <v>1871.3564545332349</v>
      </c>
      <c r="AN53" s="198">
        <f t="shared" si="30"/>
        <v>1871.3564545332349</v>
      </c>
      <c r="AO53" s="198">
        <f t="shared" si="30"/>
        <v>1871.3564545332349</v>
      </c>
      <c r="AP53" s="198"/>
      <c r="AQ53" s="198"/>
      <c r="AR53" s="198"/>
      <c r="AS53" s="198"/>
      <c r="AT53" s="198"/>
      <c r="AU53" s="198"/>
      <c r="AV53" s="198"/>
      <c r="AW53" s="198"/>
      <c r="AX53" s="198"/>
      <c r="AY53" s="198"/>
      <c r="AZ53" s="198"/>
      <c r="BA53" s="198"/>
      <c r="BB53" s="198"/>
      <c r="BC53" s="198"/>
      <c r="BD53" s="198"/>
    </row>
    <row r="54" spans="1:56" s="68" customFormat="1" hidden="1" outlineLevel="1" x14ac:dyDescent="0.4">
      <c r="A54" s="61" t="str">
        <f t="shared" si="26"/>
        <v xml:space="preserve">Debt Servicing </v>
      </c>
      <c r="B54" s="197">
        <f t="shared" si="10"/>
        <v>26198.990363465284</v>
      </c>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f t="shared" ref="AA54:AN54" si="31">+AA53</f>
        <v>1871.3564545332349</v>
      </c>
      <c r="AB54" s="198">
        <f t="shared" si="31"/>
        <v>1871.3564545332349</v>
      </c>
      <c r="AC54" s="198">
        <f t="shared" si="31"/>
        <v>1871.3564545332349</v>
      </c>
      <c r="AD54" s="198">
        <f t="shared" si="31"/>
        <v>1871.3564545332349</v>
      </c>
      <c r="AE54" s="198">
        <f t="shared" si="31"/>
        <v>1871.3564545332349</v>
      </c>
      <c r="AF54" s="198">
        <f t="shared" si="31"/>
        <v>1871.3564545332349</v>
      </c>
      <c r="AG54" s="198">
        <f t="shared" si="31"/>
        <v>1871.3564545332349</v>
      </c>
      <c r="AH54" s="198">
        <f t="shared" si="31"/>
        <v>1871.3564545332349</v>
      </c>
      <c r="AI54" s="198">
        <f t="shared" si="31"/>
        <v>1871.3564545332349</v>
      </c>
      <c r="AJ54" s="198">
        <f t="shared" si="31"/>
        <v>1871.3564545332349</v>
      </c>
      <c r="AK54" s="198">
        <f t="shared" si="31"/>
        <v>1871.3564545332349</v>
      </c>
      <c r="AL54" s="198">
        <f t="shared" si="31"/>
        <v>1871.3564545332349</v>
      </c>
      <c r="AM54" s="198">
        <f t="shared" si="31"/>
        <v>1871.3564545332349</v>
      </c>
      <c r="AN54" s="198">
        <f t="shared" si="31"/>
        <v>1871.3564545332349</v>
      </c>
      <c r="AO54" s="198"/>
      <c r="AP54" s="198"/>
      <c r="AQ54" s="198"/>
      <c r="AR54" s="198"/>
      <c r="AS54" s="198"/>
      <c r="AT54" s="198"/>
      <c r="AU54" s="198"/>
      <c r="AV54" s="198"/>
      <c r="AW54" s="198"/>
      <c r="AX54" s="198"/>
      <c r="AY54" s="198"/>
      <c r="AZ54" s="198"/>
      <c r="BA54" s="198"/>
      <c r="BB54" s="198"/>
      <c r="BC54" s="198"/>
      <c r="BD54" s="198"/>
    </row>
    <row r="55" spans="1:56" s="68" customFormat="1" hidden="1" outlineLevel="1" x14ac:dyDescent="0.4">
      <c r="A55" s="61" t="str">
        <f t="shared" si="26"/>
        <v>Balance mid year</v>
      </c>
      <c r="B55" s="197">
        <f t="shared" si="10"/>
        <v>331878.23112846824</v>
      </c>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v>0</v>
      </c>
      <c r="AA55" s="198">
        <f t="shared" ref="AA55:AO55" si="32">+Z56-AA49</f>
        <v>41177.173110360513</v>
      </c>
      <c r="AB55" s="198">
        <f t="shared" si="32"/>
        <v>38850.716680930454</v>
      </c>
      <c r="AC55" s="198">
        <f t="shared" si="32"/>
        <v>36442.399554840165</v>
      </c>
      <c r="AD55" s="198">
        <f t="shared" si="32"/>
        <v>33949.341311217395</v>
      </c>
      <c r="AE55" s="198">
        <f t="shared" si="32"/>
        <v>31368.560176223942</v>
      </c>
      <c r="AF55" s="198">
        <f t="shared" si="32"/>
        <v>28696.969456763047</v>
      </c>
      <c r="AG55" s="198">
        <f t="shared" si="32"/>
        <v>25931.373848700103</v>
      </c>
      <c r="AH55" s="198">
        <f t="shared" si="32"/>
        <v>23068.465615181289</v>
      </c>
      <c r="AI55" s="198">
        <f t="shared" si="32"/>
        <v>20104.820630479222</v>
      </c>
      <c r="AJ55" s="198">
        <f t="shared" si="32"/>
        <v>17036.894284633949</v>
      </c>
      <c r="AK55" s="198">
        <f t="shared" si="32"/>
        <v>13861.017243991131</v>
      </c>
      <c r="AL55" s="198">
        <f t="shared" si="32"/>
        <v>10573.391062566872</v>
      </c>
      <c r="AM55" s="198">
        <f t="shared" si="32"/>
        <v>7170.0836389902479</v>
      </c>
      <c r="AN55" s="198">
        <f t="shared" si="32"/>
        <v>3647.0245135899245</v>
      </c>
      <c r="AO55" s="198">
        <f t="shared" si="32"/>
        <v>7.0485839387401938E-12</v>
      </c>
      <c r="AP55" s="198"/>
      <c r="AQ55" s="198"/>
      <c r="AR55" s="198"/>
      <c r="AS55" s="198"/>
      <c r="AT55" s="198"/>
      <c r="AU55" s="198"/>
      <c r="AV55" s="198"/>
      <c r="AW55" s="198"/>
      <c r="AX55" s="198"/>
      <c r="AY55" s="198"/>
      <c r="AZ55" s="198"/>
      <c r="BA55" s="198"/>
      <c r="BB55" s="198"/>
      <c r="BC55" s="198"/>
      <c r="BD55" s="198"/>
    </row>
    <row r="56" spans="1:56" s="68" customFormat="1" hidden="1" outlineLevel="1" x14ac:dyDescent="0.4">
      <c r="A56" s="61" t="str">
        <f t="shared" si="26"/>
        <v>Balance</v>
      </c>
      <c r="B56" s="197">
        <f t="shared" si="10"/>
        <v>353778.21534580953</v>
      </c>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f>+Z48-Z49</f>
        <v>42310.576831878599</v>
      </c>
      <c r="AA56" s="198">
        <f t="shared" ref="AA56:AO56" si="33">+AA55-AA50</f>
        <v>40024.001320512201</v>
      </c>
      <c r="AB56" s="198">
        <f t="shared" si="33"/>
        <v>37656.968396765835</v>
      </c>
      <c r="AC56" s="198">
        <f t="shared" si="33"/>
        <v>35206.647016934752</v>
      </c>
      <c r="AD56" s="198">
        <f t="shared" si="33"/>
        <v>32670.106521775735</v>
      </c>
      <c r="AE56" s="198">
        <f t="shared" si="33"/>
        <v>30044.313131349089</v>
      </c>
      <c r="AF56" s="198">
        <f t="shared" si="33"/>
        <v>27326.126316525137</v>
      </c>
      <c r="AG56" s="198">
        <f t="shared" si="33"/>
        <v>24512.295042815414</v>
      </c>
      <c r="AH56" s="198">
        <f t="shared" si="33"/>
        <v>21599.453882036083</v>
      </c>
      <c r="AI56" s="198">
        <f t="shared" si="33"/>
        <v>18584.118987152982</v>
      </c>
      <c r="AJ56" s="198">
        <f t="shared" si="33"/>
        <v>15462.683925494128</v>
      </c>
      <c r="AK56" s="198">
        <f t="shared" si="33"/>
        <v>12231.415365346036</v>
      </c>
      <c r="AL56" s="198">
        <f t="shared" si="33"/>
        <v>8886.4486107749162</v>
      </c>
      <c r="AM56" s="198">
        <f t="shared" si="33"/>
        <v>5423.7829793322426</v>
      </c>
      <c r="AN56" s="198">
        <f t="shared" si="33"/>
        <v>1839.2770171163008</v>
      </c>
      <c r="AO56" s="198">
        <f t="shared" si="33"/>
        <v>7.1715206172484615E-12</v>
      </c>
      <c r="AP56" s="198"/>
      <c r="AQ56" s="198"/>
      <c r="AR56" s="198"/>
      <c r="AS56" s="198"/>
      <c r="AT56" s="198"/>
      <c r="AU56" s="198"/>
      <c r="AV56" s="198"/>
      <c r="AW56" s="198"/>
      <c r="AX56" s="198"/>
      <c r="AY56" s="198"/>
      <c r="AZ56" s="198"/>
      <c r="BA56" s="198"/>
      <c r="BB56" s="198"/>
      <c r="BC56" s="198"/>
      <c r="BD56" s="198"/>
    </row>
    <row r="57" spans="1:56" s="68" customFormat="1" hidden="1" outlineLevel="1" x14ac:dyDescent="0.4">
      <c r="A57" s="61"/>
      <c r="B57" s="197">
        <f t="shared" si="10"/>
        <v>0</v>
      </c>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row>
    <row r="58" spans="1:56" s="71" customFormat="1" hidden="1" outlineLevel="1" x14ac:dyDescent="0.4">
      <c r="A58" s="72" t="str">
        <f t="shared" ref="A58:A66" si="34">A48</f>
        <v>Debt Forecasted</v>
      </c>
      <c r="B58" s="197">
        <f t="shared" si="10"/>
        <v>6404.1550735759993</v>
      </c>
      <c r="C58" s="198">
        <v>0</v>
      </c>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f>+AA$7</f>
        <v>6404.1550735759993</v>
      </c>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row>
    <row r="59" spans="1:56" s="68" customFormat="1" hidden="1" outlineLevel="1" x14ac:dyDescent="0.4">
      <c r="A59" s="61" t="str">
        <f t="shared" si="34"/>
        <v>Principal</v>
      </c>
      <c r="B59" s="197">
        <f t="shared" si="10"/>
        <v>3393.8450636504958</v>
      </c>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f>+AA63-AA61</f>
        <v>163.75848316650851</v>
      </c>
      <c r="AB59" s="198">
        <f>+AB63-AB61</f>
        <v>166.64860259561476</v>
      </c>
      <c r="AC59" s="198">
        <f t="shared" ref="AC59:AP60" si="35">+AC63-AC61</f>
        <v>172.58276194756868</v>
      </c>
      <c r="AD59" s="198">
        <f t="shared" si="35"/>
        <v>178.72822968534709</v>
      </c>
      <c r="AE59" s="198">
        <f t="shared" si="35"/>
        <v>185.09253025028553</v>
      </c>
      <c r="AF59" s="198">
        <f t="shared" si="35"/>
        <v>191.68345602016325</v>
      </c>
      <c r="AG59" s="198">
        <f t="shared" si="35"/>
        <v>198.50907685010253</v>
      </c>
      <c r="AH59" s="198">
        <f t="shared" si="35"/>
        <v>205.57774995320827</v>
      </c>
      <c r="AI59" s="198">
        <f t="shared" si="35"/>
        <v>212.8981301330453</v>
      </c>
      <c r="AJ59" s="198">
        <f t="shared" si="35"/>
        <v>220.47918038048232</v>
      </c>
      <c r="AK59" s="198">
        <f t="shared" si="35"/>
        <v>228.33018284787656</v>
      </c>
      <c r="AL59" s="198">
        <f t="shared" si="35"/>
        <v>236.46075021403658</v>
      </c>
      <c r="AM59" s="198">
        <f t="shared" si="35"/>
        <v>244.88083745387758</v>
      </c>
      <c r="AN59" s="198">
        <f t="shared" si="35"/>
        <v>253.6007540271803</v>
      </c>
      <c r="AO59" s="198">
        <f t="shared" si="35"/>
        <v>262.63117650137724</v>
      </c>
      <c r="AP59" s="198">
        <f t="shared" si="35"/>
        <v>271.9831616238215</v>
      </c>
      <c r="AQ59" s="198"/>
      <c r="AR59" s="198"/>
      <c r="AS59" s="198"/>
      <c r="AT59" s="198"/>
      <c r="AU59" s="198"/>
      <c r="AV59" s="198"/>
      <c r="AW59" s="198"/>
      <c r="AX59" s="198"/>
      <c r="AY59" s="198"/>
      <c r="AZ59" s="198"/>
      <c r="BA59" s="198"/>
      <c r="BB59" s="198"/>
      <c r="BC59" s="198"/>
      <c r="BD59" s="198"/>
    </row>
    <row r="60" spans="1:56" s="68" customFormat="1" hidden="1" outlineLevel="1" x14ac:dyDescent="0.4">
      <c r="A60" s="61" t="str">
        <f t="shared" si="34"/>
        <v>Principal</v>
      </c>
      <c r="B60" s="197">
        <f t="shared" si="10"/>
        <v>3010.3100099255007</v>
      </c>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f>+AB64-AB62</f>
        <v>169.58972878878592</v>
      </c>
      <c r="AC60" s="198">
        <f t="shared" si="35"/>
        <v>175.62861816086988</v>
      </c>
      <c r="AD60" s="198">
        <f t="shared" si="35"/>
        <v>181.88254523074798</v>
      </c>
      <c r="AE60" s="198">
        <f t="shared" si="35"/>
        <v>188.35916723613784</v>
      </c>
      <c r="AF60" s="198">
        <f t="shared" si="35"/>
        <v>195.06641407992262</v>
      </c>
      <c r="AG60" s="198">
        <f t="shared" si="35"/>
        <v>202.01249803943463</v>
      </c>
      <c r="AH60" s="198">
        <f t="shared" si="35"/>
        <v>209.20592382147495</v>
      </c>
      <c r="AI60" s="198">
        <f t="shared" si="35"/>
        <v>216.65549897538048</v>
      </c>
      <c r="AJ60" s="198">
        <f t="shared" si="35"/>
        <v>224.3703446768879</v>
      </c>
      <c r="AK60" s="198">
        <f t="shared" si="35"/>
        <v>232.35990689599839</v>
      </c>
      <c r="AL60" s="198">
        <f t="shared" si="35"/>
        <v>240.63396796251655</v>
      </c>
      <c r="AM60" s="198">
        <f t="shared" si="35"/>
        <v>249.20265854342472</v>
      </c>
      <c r="AN60" s="198">
        <f t="shared" si="35"/>
        <v>258.07647004675715</v>
      </c>
      <c r="AO60" s="198">
        <f t="shared" si="35"/>
        <v>267.26626746716181</v>
      </c>
      <c r="AP60" s="198">
        <f t="shared" si="35"/>
        <v>-4.0128429645847063E-14</v>
      </c>
      <c r="AQ60" s="198"/>
      <c r="AR60" s="198"/>
      <c r="AS60" s="198"/>
      <c r="AT60" s="198"/>
      <c r="AU60" s="198"/>
      <c r="AV60" s="198"/>
      <c r="AW60" s="198"/>
      <c r="AX60" s="198"/>
      <c r="AY60" s="198"/>
      <c r="AZ60" s="198"/>
      <c r="BA60" s="198"/>
      <c r="BB60" s="198"/>
      <c r="BC60" s="198"/>
      <c r="BD60" s="198"/>
    </row>
    <row r="61" spans="1:56" s="68" customFormat="1" hidden="1" outlineLevel="1" x14ac:dyDescent="0.4">
      <c r="A61" s="61" t="str">
        <f t="shared" si="34"/>
        <v>Interest</v>
      </c>
      <c r="B61" s="197">
        <f t="shared" si="10"/>
        <v>1034.6877793715366</v>
      </c>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f>+AA58*(AA$8/2)</f>
        <v>113.02481952236852</v>
      </c>
      <c r="AB61" s="198">
        <f>+AA66*AA$8/2</f>
        <v>110.13470009326227</v>
      </c>
      <c r="AC61" s="198">
        <f>+AB66*AA$8/2</f>
        <v>104.20054074130834</v>
      </c>
      <c r="AD61" s="198">
        <f>+AC66*AA$8/2</f>
        <v>98.055073003529941</v>
      </c>
      <c r="AE61" s="198">
        <f>+AD66*AA$8/2</f>
        <v>91.690772438591495</v>
      </c>
      <c r="AF61" s="198">
        <f>+AE66*AA$8/2</f>
        <v>85.099846668713781</v>
      </c>
      <c r="AG61" s="198">
        <f>+AF66*AA$8/2</f>
        <v>78.274225838774498</v>
      </c>
      <c r="AH61" s="198">
        <f>+AG66*AA$8/2</f>
        <v>71.205552735668761</v>
      </c>
      <c r="AI61" s="198">
        <f>+AH66*AA$8/2</f>
        <v>63.885172555831723</v>
      </c>
      <c r="AJ61" s="198">
        <f>+AI66*AA$8/2</f>
        <v>56.304122308394724</v>
      </c>
      <c r="AK61" s="198">
        <f>+AJ66*AA$8/2</f>
        <v>48.453119841000472</v>
      </c>
      <c r="AL61" s="198">
        <f>+AK66*AA$8/2</f>
        <v>40.322552474840435</v>
      </c>
      <c r="AM61" s="198">
        <f>+AL66*AA$8/2</f>
        <v>31.902465234999447</v>
      </c>
      <c r="AN61" s="198">
        <f>+AM66*AA$8/2</f>
        <v>23.182548661696739</v>
      </c>
      <c r="AO61" s="198">
        <f>+AN66*AA$8/2</f>
        <v>14.152126187499764</v>
      </c>
      <c r="AP61" s="198">
        <f>+AO66*AA$8/2</f>
        <v>4.8001410650555298</v>
      </c>
      <c r="AQ61" s="198"/>
      <c r="AR61" s="198"/>
      <c r="AS61" s="198"/>
      <c r="AT61" s="198"/>
      <c r="AU61" s="198"/>
      <c r="AV61" s="198"/>
      <c r="AW61" s="198"/>
      <c r="AX61" s="198"/>
      <c r="AY61" s="198"/>
      <c r="AZ61" s="198"/>
      <c r="BA61" s="198"/>
      <c r="BB61" s="198"/>
      <c r="BC61" s="198"/>
      <c r="BD61" s="198"/>
    </row>
    <row r="62" spans="1:56" s="68" customFormat="1" hidden="1" outlineLevel="1" x14ac:dyDescent="0.4">
      <c r="A62" s="61" t="str">
        <f t="shared" si="34"/>
        <v>Interest</v>
      </c>
      <c r="B62" s="197">
        <f t="shared" si="10"/>
        <v>864.65622771877747</v>
      </c>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f>+AB65*AA$8/2</f>
        <v>107.19357390009112</v>
      </c>
      <c r="AC62" s="198">
        <f>+AC65*AA$8/2</f>
        <v>101.15468452800715</v>
      </c>
      <c r="AD62" s="198">
        <f>+AD65*AA$8/2</f>
        <v>94.90075745812905</v>
      </c>
      <c r="AE62" s="198">
        <f>+AE65*AA$8/2</f>
        <v>88.424135452739193</v>
      </c>
      <c r="AF62" s="198">
        <f>+AF65*AA$8/2</f>
        <v>81.716888608954406</v>
      </c>
      <c r="AG62" s="198">
        <f>+AG65*AA$8/2</f>
        <v>74.770804649442397</v>
      </c>
      <c r="AH62" s="198">
        <f>+AH65*AA$8/2</f>
        <v>67.577378867402075</v>
      </c>
      <c r="AI62" s="198">
        <f>+AI65*AA$8/2</f>
        <v>60.127803713496547</v>
      </c>
      <c r="AJ62" s="198">
        <f>+AJ65*AA$8/2</f>
        <v>52.412958011989119</v>
      </c>
      <c r="AK62" s="198">
        <f>+AK65*AA$8/2</f>
        <v>44.423395792878637</v>
      </c>
      <c r="AL62" s="198">
        <f>+AL65*AA$8/2</f>
        <v>36.149334726360472</v>
      </c>
      <c r="AM62" s="198">
        <f>+AM65*AA$8/2</f>
        <v>27.580644145452322</v>
      </c>
      <c r="AN62" s="198">
        <f>+AN65*AA$8/2</f>
        <v>18.706832642119863</v>
      </c>
      <c r="AO62" s="198">
        <f>+AO65*AA$8/2</f>
        <v>9.5170352217152043</v>
      </c>
      <c r="AP62" s="198">
        <f>+AP65*AA$8/2</f>
        <v>4.0128429645847063E-14</v>
      </c>
      <c r="AQ62" s="198"/>
      <c r="AR62" s="198"/>
      <c r="AS62" s="198"/>
      <c r="AT62" s="198"/>
      <c r="AU62" s="198"/>
      <c r="AV62" s="198"/>
      <c r="AW62" s="198"/>
      <c r="AX62" s="198"/>
      <c r="AY62" s="198"/>
      <c r="AZ62" s="198"/>
      <c r="BA62" s="198"/>
      <c r="BB62" s="198"/>
      <c r="BC62" s="198"/>
      <c r="BD62" s="198"/>
    </row>
    <row r="63" spans="1:56" s="68" customFormat="1" hidden="1" outlineLevel="1" x14ac:dyDescent="0.4">
      <c r="A63" s="61" t="str">
        <f t="shared" si="34"/>
        <v xml:space="preserve">Debt Servicing </v>
      </c>
      <c r="B63" s="197">
        <f t="shared" si="10"/>
        <v>4428.5328430220325</v>
      </c>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f>-PMT($AA$8/2,$AA$9*2,AA58)</f>
        <v>276.78330268887703</v>
      </c>
      <c r="AB63" s="198">
        <f t="shared" ref="AB63:AP63" si="36">+AA63</f>
        <v>276.78330268887703</v>
      </c>
      <c r="AC63" s="198">
        <f t="shared" si="36"/>
        <v>276.78330268887703</v>
      </c>
      <c r="AD63" s="198">
        <f t="shared" si="36"/>
        <v>276.78330268887703</v>
      </c>
      <c r="AE63" s="198">
        <f t="shared" si="36"/>
        <v>276.78330268887703</v>
      </c>
      <c r="AF63" s="198">
        <f t="shared" si="36"/>
        <v>276.78330268887703</v>
      </c>
      <c r="AG63" s="198">
        <f t="shared" si="36"/>
        <v>276.78330268887703</v>
      </c>
      <c r="AH63" s="198">
        <f t="shared" si="36"/>
        <v>276.78330268887703</v>
      </c>
      <c r="AI63" s="198">
        <f t="shared" si="36"/>
        <v>276.78330268887703</v>
      </c>
      <c r="AJ63" s="198">
        <f t="shared" si="36"/>
        <v>276.78330268887703</v>
      </c>
      <c r="AK63" s="198">
        <f t="shared" si="36"/>
        <v>276.78330268887703</v>
      </c>
      <c r="AL63" s="198">
        <f t="shared" si="36"/>
        <v>276.78330268887703</v>
      </c>
      <c r="AM63" s="198">
        <f t="shared" si="36"/>
        <v>276.78330268887703</v>
      </c>
      <c r="AN63" s="198">
        <f t="shared" si="36"/>
        <v>276.78330268887703</v>
      </c>
      <c r="AO63" s="198">
        <f t="shared" si="36"/>
        <v>276.78330268887703</v>
      </c>
      <c r="AP63" s="198">
        <f t="shared" si="36"/>
        <v>276.78330268887703</v>
      </c>
      <c r="AQ63" s="198"/>
      <c r="AR63" s="198"/>
      <c r="AS63" s="198"/>
      <c r="AT63" s="198"/>
      <c r="AU63" s="198"/>
      <c r="AV63" s="198"/>
      <c r="AW63" s="198"/>
      <c r="AX63" s="198"/>
      <c r="AY63" s="198"/>
      <c r="AZ63" s="198"/>
      <c r="BA63" s="198"/>
      <c r="BB63" s="198"/>
      <c r="BC63" s="198"/>
      <c r="BD63" s="198"/>
    </row>
    <row r="64" spans="1:56" s="68" customFormat="1" hidden="1" outlineLevel="1" x14ac:dyDescent="0.4">
      <c r="A64" s="61" t="str">
        <f t="shared" si="34"/>
        <v xml:space="preserve">Debt Servicing </v>
      </c>
      <c r="B64" s="197">
        <f t="shared" si="10"/>
        <v>3874.9662376442784</v>
      </c>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f t="shared" ref="AB64:AO64" si="37">+AB63</f>
        <v>276.78330268887703</v>
      </c>
      <c r="AC64" s="198">
        <f t="shared" si="37"/>
        <v>276.78330268887703</v>
      </c>
      <c r="AD64" s="198">
        <f t="shared" si="37"/>
        <v>276.78330268887703</v>
      </c>
      <c r="AE64" s="198">
        <f t="shared" si="37"/>
        <v>276.78330268887703</v>
      </c>
      <c r="AF64" s="198">
        <f t="shared" si="37"/>
        <v>276.78330268887703</v>
      </c>
      <c r="AG64" s="198">
        <f t="shared" si="37"/>
        <v>276.78330268887703</v>
      </c>
      <c r="AH64" s="198">
        <f t="shared" si="37"/>
        <v>276.78330268887703</v>
      </c>
      <c r="AI64" s="198">
        <f t="shared" si="37"/>
        <v>276.78330268887703</v>
      </c>
      <c r="AJ64" s="198">
        <f t="shared" si="37"/>
        <v>276.78330268887703</v>
      </c>
      <c r="AK64" s="198">
        <f t="shared" si="37"/>
        <v>276.78330268887703</v>
      </c>
      <c r="AL64" s="198">
        <f t="shared" si="37"/>
        <v>276.78330268887703</v>
      </c>
      <c r="AM64" s="198">
        <f t="shared" si="37"/>
        <v>276.78330268887703</v>
      </c>
      <c r="AN64" s="198">
        <f t="shared" si="37"/>
        <v>276.78330268887703</v>
      </c>
      <c r="AO64" s="198">
        <f t="shared" si="37"/>
        <v>276.78330268887703</v>
      </c>
      <c r="AP64" s="198"/>
      <c r="AQ64" s="198"/>
      <c r="AR64" s="198"/>
      <c r="AS64" s="198"/>
      <c r="AT64" s="198"/>
      <c r="AU64" s="198"/>
      <c r="AV64" s="198"/>
      <c r="AW64" s="198"/>
      <c r="AX64" s="198"/>
      <c r="AY64" s="198"/>
      <c r="AZ64" s="198"/>
      <c r="BA64" s="198"/>
      <c r="BB64" s="198"/>
      <c r="BC64" s="198"/>
      <c r="BD64" s="198"/>
    </row>
    <row r="65" spans="1:56" s="68" customFormat="1" hidden="1" outlineLevel="1" x14ac:dyDescent="0.4">
      <c r="A65" s="61" t="str">
        <f t="shared" si="34"/>
        <v>Balance mid year</v>
      </c>
      <c r="B65" s="197">
        <f t="shared" si="10"/>
        <v>48992.713202681996</v>
      </c>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v>0</v>
      </c>
      <c r="AB65" s="198">
        <f t="shared" ref="AB65:AP65" si="38">+AA66-AB59</f>
        <v>6073.7479878138765</v>
      </c>
      <c r="AC65" s="198">
        <f t="shared" si="38"/>
        <v>5731.5754970775224</v>
      </c>
      <c r="AD65" s="198">
        <f t="shared" si="38"/>
        <v>5377.2186492313049</v>
      </c>
      <c r="AE65" s="198">
        <f t="shared" si="38"/>
        <v>5010.243573750271</v>
      </c>
      <c r="AF65" s="198">
        <f t="shared" si="38"/>
        <v>4630.2009504939697</v>
      </c>
      <c r="AG65" s="198">
        <f t="shared" si="38"/>
        <v>4236.6254595639448</v>
      </c>
      <c r="AH65" s="198">
        <f t="shared" si="38"/>
        <v>3829.0352115713017</v>
      </c>
      <c r="AI65" s="198">
        <f t="shared" si="38"/>
        <v>3406.9311576167811</v>
      </c>
      <c r="AJ65" s="198">
        <f t="shared" si="38"/>
        <v>2969.7964782609183</v>
      </c>
      <c r="AK65" s="198">
        <f t="shared" si="38"/>
        <v>2517.095950736154</v>
      </c>
      <c r="AL65" s="198">
        <f t="shared" si="38"/>
        <v>2048.275293626119</v>
      </c>
      <c r="AM65" s="198">
        <f t="shared" si="38"/>
        <v>1562.7604882097248</v>
      </c>
      <c r="AN65" s="198">
        <f t="shared" si="38"/>
        <v>1059.9570756391199</v>
      </c>
      <c r="AO65" s="198">
        <f t="shared" si="38"/>
        <v>539.24942909098559</v>
      </c>
      <c r="AP65" s="198">
        <f t="shared" si="38"/>
        <v>2.2737367544323206E-12</v>
      </c>
      <c r="AQ65" s="198"/>
      <c r="AR65" s="198"/>
      <c r="AS65" s="198"/>
      <c r="AT65" s="198"/>
      <c r="AU65" s="198"/>
      <c r="AV65" s="198"/>
      <c r="AW65" s="198"/>
      <c r="AX65" s="198"/>
      <c r="AY65" s="198"/>
      <c r="AZ65" s="198"/>
      <c r="BA65" s="198"/>
      <c r="BB65" s="198"/>
      <c r="BC65" s="198"/>
      <c r="BD65" s="198"/>
    </row>
    <row r="66" spans="1:56" s="68" customFormat="1" hidden="1" outlineLevel="1" x14ac:dyDescent="0.4">
      <c r="A66" s="61" t="str">
        <f t="shared" si="34"/>
        <v>Balance</v>
      </c>
      <c r="B66" s="197">
        <f t="shared" si="10"/>
        <v>52222.799783165974</v>
      </c>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f>+AA58-AA59</f>
        <v>6240.3965904094912</v>
      </c>
      <c r="AB66" s="198">
        <f t="shared" ref="AB66:AP66" si="39">+AB65-AB60</f>
        <v>5904.158259025091</v>
      </c>
      <c r="AC66" s="198">
        <f t="shared" si="39"/>
        <v>5555.9468789166522</v>
      </c>
      <c r="AD66" s="198">
        <f t="shared" si="39"/>
        <v>5195.3361040005566</v>
      </c>
      <c r="AE66" s="198">
        <f t="shared" si="39"/>
        <v>4821.8844065141329</v>
      </c>
      <c r="AF66" s="198">
        <f t="shared" si="39"/>
        <v>4435.134536414047</v>
      </c>
      <c r="AG66" s="198">
        <f t="shared" si="39"/>
        <v>4034.61296152451</v>
      </c>
      <c r="AH66" s="198">
        <f t="shared" si="39"/>
        <v>3619.8292877498266</v>
      </c>
      <c r="AI66" s="198">
        <f t="shared" si="39"/>
        <v>3190.2756586414007</v>
      </c>
      <c r="AJ66" s="198">
        <f t="shared" si="39"/>
        <v>2745.4261335840306</v>
      </c>
      <c r="AK66" s="198">
        <f t="shared" si="39"/>
        <v>2284.7360438401556</v>
      </c>
      <c r="AL66" s="198">
        <f t="shared" si="39"/>
        <v>1807.6413256636024</v>
      </c>
      <c r="AM66" s="198">
        <f t="shared" si="39"/>
        <v>1313.5578296663002</v>
      </c>
      <c r="AN66" s="198">
        <f t="shared" si="39"/>
        <v>801.88060559236283</v>
      </c>
      <c r="AO66" s="198">
        <f t="shared" si="39"/>
        <v>271.98316162382378</v>
      </c>
      <c r="AP66" s="198">
        <f t="shared" si="39"/>
        <v>2.3138651840781676E-12</v>
      </c>
      <c r="AQ66" s="198"/>
      <c r="AR66" s="198"/>
      <c r="AS66" s="198"/>
      <c r="AT66" s="198"/>
      <c r="AU66" s="198"/>
      <c r="AV66" s="198"/>
      <c r="AW66" s="198"/>
      <c r="AX66" s="198"/>
      <c r="AY66" s="198"/>
      <c r="AZ66" s="198"/>
      <c r="BA66" s="198"/>
      <c r="BB66" s="198"/>
      <c r="BC66" s="198"/>
      <c r="BD66" s="198"/>
    </row>
    <row r="67" spans="1:56" s="68" customFormat="1" hidden="1" outlineLevel="1" x14ac:dyDescent="0.4">
      <c r="A67" s="61"/>
      <c r="B67" s="197"/>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row>
    <row r="68" spans="1:56" s="71" customFormat="1" hidden="1" outlineLevel="1" x14ac:dyDescent="0.4">
      <c r="A68" s="72" t="str">
        <f t="shared" ref="A68:A76" si="40">A58</f>
        <v>Debt Forecasted</v>
      </c>
      <c r="B68" s="197">
        <f t="shared" ref="B68:B111" si="41">SUM(C68:BB68)</f>
        <v>16282.964808593599</v>
      </c>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f>+AB$7</f>
        <v>16282.964808593599</v>
      </c>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row>
    <row r="69" spans="1:56" s="68" customFormat="1" hidden="1" outlineLevel="1" x14ac:dyDescent="0.4">
      <c r="A69" s="61" t="str">
        <f t="shared" si="40"/>
        <v>Principal</v>
      </c>
      <c r="B69" s="197">
        <f t="shared" si="41"/>
        <v>8628.691508114478</v>
      </c>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f>+AB73-AB71</f>
        <v>415.39008819226825</v>
      </c>
      <c r="AC69" s="198">
        <f>+AC73-AC71</f>
        <v>422.78392999151902</v>
      </c>
      <c r="AD69" s="198">
        <f t="shared" ref="AD69:AQ70" si="42">+AD73-AD71</f>
        <v>437.96878190797389</v>
      </c>
      <c r="AE69" s="198">
        <f t="shared" si="42"/>
        <v>453.69901814811692</v>
      </c>
      <c r="AF69" s="198">
        <f t="shared" si="42"/>
        <v>469.99422692144537</v>
      </c>
      <c r="AG69" s="198">
        <f t="shared" si="42"/>
        <v>486.87469997427405</v>
      </c>
      <c r="AH69" s="198">
        <f t="shared" si="42"/>
        <v>504.36145785820315</v>
      </c>
      <c r="AI69" s="198">
        <f t="shared" si="42"/>
        <v>522.47627610613824</v>
      </c>
      <c r="AJ69" s="198">
        <f t="shared" si="42"/>
        <v>541.24171234845619</v>
      </c>
      <c r="AK69" s="198">
        <f t="shared" si="42"/>
        <v>560.68113440308503</v>
      </c>
      <c r="AL69" s="198">
        <f t="shared" si="42"/>
        <v>580.81874937447606</v>
      </c>
      <c r="AM69" s="198">
        <f t="shared" si="42"/>
        <v>601.67963379770572</v>
      </c>
      <c r="AN69" s="198">
        <f t="shared" si="42"/>
        <v>623.28976486524232</v>
      </c>
      <c r="AO69" s="198">
        <f t="shared" si="42"/>
        <v>645.67605277526411</v>
      </c>
      <c r="AP69" s="198">
        <f t="shared" si="42"/>
        <v>668.86637424181117</v>
      </c>
      <c r="AQ69" s="198">
        <f t="shared" si="42"/>
        <v>692.88960720849866</v>
      </c>
      <c r="AR69" s="198"/>
      <c r="AS69" s="198"/>
      <c r="AT69" s="198"/>
      <c r="AU69" s="198"/>
      <c r="AV69" s="198"/>
      <c r="AW69" s="198"/>
      <c r="AX69" s="198"/>
      <c r="AY69" s="198"/>
      <c r="AZ69" s="198"/>
      <c r="BA69" s="198"/>
      <c r="BB69" s="198"/>
      <c r="BC69" s="198"/>
      <c r="BD69" s="198"/>
    </row>
    <row r="70" spans="1:56" s="68" customFormat="1" hidden="1" outlineLevel="1" x14ac:dyDescent="0.4">
      <c r="A70" s="61" t="str">
        <f t="shared" si="40"/>
        <v>Principal</v>
      </c>
      <c r="B70" s="197">
        <f t="shared" si="41"/>
        <v>7654.2733004791226</v>
      </c>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f>+AC74-AC72</f>
        <v>430.30938036330525</v>
      </c>
      <c r="AD70" s="198">
        <f t="shared" si="42"/>
        <v>445.76451892358426</v>
      </c>
      <c r="AE70" s="198">
        <f t="shared" si="42"/>
        <v>461.77474951489393</v>
      </c>
      <c r="AF70" s="198">
        <f t="shared" si="42"/>
        <v>478.3600090120616</v>
      </c>
      <c r="AG70" s="198">
        <f t="shared" si="42"/>
        <v>495.54095034951467</v>
      </c>
      <c r="AH70" s="198">
        <f t="shared" si="42"/>
        <v>513.33896823952205</v>
      </c>
      <c r="AI70" s="198">
        <f t="shared" si="42"/>
        <v>531.77622581413993</v>
      </c>
      <c r="AJ70" s="198">
        <f t="shared" si="42"/>
        <v>550.87568222403922</v>
      </c>
      <c r="AK70" s="198">
        <f t="shared" si="42"/>
        <v>570.66112122858192</v>
      </c>
      <c r="AL70" s="198">
        <f t="shared" si="42"/>
        <v>591.15718081274804</v>
      </c>
      <c r="AM70" s="198">
        <f t="shared" si="42"/>
        <v>612.38938386779455</v>
      </c>
      <c r="AN70" s="198">
        <f t="shared" si="42"/>
        <v>634.38416997385116</v>
      </c>
      <c r="AO70" s="198">
        <f t="shared" si="42"/>
        <v>657.16892832403084</v>
      </c>
      <c r="AP70" s="198">
        <f t="shared" si="42"/>
        <v>680.77203183105371</v>
      </c>
      <c r="AQ70" s="198">
        <f t="shared" si="42"/>
        <v>3.0353967872542851E-14</v>
      </c>
      <c r="AR70" s="198"/>
      <c r="AS70" s="198"/>
      <c r="AT70" s="198"/>
      <c r="AU70" s="198"/>
      <c r="AV70" s="198"/>
      <c r="AW70" s="198"/>
      <c r="AX70" s="198"/>
      <c r="AY70" s="198"/>
      <c r="AZ70" s="198"/>
      <c r="BA70" s="198"/>
      <c r="BB70" s="198"/>
      <c r="BC70" s="198"/>
      <c r="BD70" s="198"/>
    </row>
    <row r="71" spans="1:56" s="68" customFormat="1" hidden="1" outlineLevel="1" x14ac:dyDescent="0.4">
      <c r="A71" s="61" t="str">
        <f t="shared" si="40"/>
        <v>Interest</v>
      </c>
      <c r="B71" s="197">
        <f t="shared" si="41"/>
        <v>2654.8744512272201</v>
      </c>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f>+AB68*(AB$8/2)</f>
        <v>289.83278426658791</v>
      </c>
      <c r="AC71" s="198">
        <f>+AB76*AB$8/2</f>
        <v>282.43894246733714</v>
      </c>
      <c r="AD71" s="198">
        <f>+AC76*AB$8/2</f>
        <v>267.25409055088227</v>
      </c>
      <c r="AE71" s="198">
        <f>+AD76*AB$8/2</f>
        <v>251.52385431073924</v>
      </c>
      <c r="AF71" s="198">
        <f>+AE76*AB$8/2</f>
        <v>235.22864553741076</v>
      </c>
      <c r="AG71" s="198">
        <f>+AF76*AB$8/2</f>
        <v>218.34817248458211</v>
      </c>
      <c r="AH71" s="198">
        <f>+AG76*AB$8/2</f>
        <v>200.86141460065301</v>
      </c>
      <c r="AI71" s="198">
        <f>+AH76*AB$8/2</f>
        <v>182.74659635271789</v>
      </c>
      <c r="AJ71" s="198">
        <f>+AI76*AB$8/2</f>
        <v>163.98116011039994</v>
      </c>
      <c r="AK71" s="198">
        <f>+AJ76*AB$8/2</f>
        <v>144.54173805577119</v>
      </c>
      <c r="AL71" s="198">
        <f>+AK76*AB$8/2</f>
        <v>124.40412308438016</v>
      </c>
      <c r="AM71" s="198">
        <f>+AL76*AB$8/2</f>
        <v>103.54323866115047</v>
      </c>
      <c r="AN71" s="198">
        <f>+AM76*AB$8/2</f>
        <v>81.933107593613883</v>
      </c>
      <c r="AO71" s="198">
        <f>+AN76*AB$8/2</f>
        <v>59.546819683592055</v>
      </c>
      <c r="AP71" s="198">
        <f>+AO76*AB$8/2</f>
        <v>36.35649821704498</v>
      </c>
      <c r="AQ71" s="198">
        <f>+AP76*AB$8/2</f>
        <v>12.333265250357478</v>
      </c>
      <c r="AR71" s="198"/>
      <c r="AS71" s="198"/>
      <c r="AT71" s="198"/>
      <c r="AU71" s="198"/>
      <c r="AV71" s="198"/>
      <c r="AW71" s="198"/>
      <c r="AX71" s="198"/>
      <c r="AY71" s="198"/>
      <c r="AZ71" s="198"/>
      <c r="BA71" s="198"/>
      <c r="BB71" s="198"/>
      <c r="BC71" s="198"/>
      <c r="BD71" s="198"/>
    </row>
    <row r="72" spans="1:56" s="68" customFormat="1" hidden="1" outlineLevel="1" x14ac:dyDescent="0.4">
      <c r="A72" s="61" t="str">
        <f t="shared" si="40"/>
        <v>Interest</v>
      </c>
      <c r="B72" s="197">
        <f t="shared" si="41"/>
        <v>2218.8469139448648</v>
      </c>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f>+AC75*AB$8/2</f>
        <v>274.91349209555091</v>
      </c>
      <c r="AD72" s="198">
        <f>+AD75*AB$8/2</f>
        <v>259.4583535352719</v>
      </c>
      <c r="AE72" s="198">
        <f>+AE75*AB$8/2</f>
        <v>243.44812294396223</v>
      </c>
      <c r="AF72" s="198">
        <f>+AF75*AB$8/2</f>
        <v>226.86286344679459</v>
      </c>
      <c r="AG72" s="198">
        <f>+AG75*AB$8/2</f>
        <v>209.68192210934151</v>
      </c>
      <c r="AH72" s="198">
        <f>+AH75*AB$8/2</f>
        <v>191.88390421933417</v>
      </c>
      <c r="AI72" s="198">
        <f>+AI75*AB$8/2</f>
        <v>173.44664664471628</v>
      </c>
      <c r="AJ72" s="198">
        <f>+AJ75*AB$8/2</f>
        <v>154.34719023481694</v>
      </c>
      <c r="AK72" s="198">
        <f>+AK75*AB$8/2</f>
        <v>134.56175123027421</v>
      </c>
      <c r="AL72" s="198">
        <f>+AL75*AB$8/2</f>
        <v>114.06569164610808</v>
      </c>
      <c r="AM72" s="198">
        <f>+AM75*AB$8/2</f>
        <v>92.833488591061581</v>
      </c>
      <c r="AN72" s="198">
        <f>+AN75*AB$8/2</f>
        <v>70.838702485004958</v>
      </c>
      <c r="AO72" s="198">
        <f>+AO75*AB$8/2</f>
        <v>48.053944134825286</v>
      </c>
      <c r="AP72" s="198">
        <f>+AP75*AB$8/2</f>
        <v>24.450840627802432</v>
      </c>
      <c r="AQ72" s="198">
        <f>+AQ75*AB$8/2</f>
        <v>-3.0353967872542851E-14</v>
      </c>
      <c r="AR72" s="198"/>
      <c r="AS72" s="198"/>
      <c r="AT72" s="198"/>
      <c r="AU72" s="198"/>
      <c r="AV72" s="198"/>
      <c r="AW72" s="198"/>
      <c r="AX72" s="198"/>
      <c r="AY72" s="198"/>
      <c r="AZ72" s="198"/>
      <c r="BA72" s="198"/>
      <c r="BB72" s="198"/>
      <c r="BC72" s="198"/>
      <c r="BD72" s="198"/>
    </row>
    <row r="73" spans="1:56" s="68" customFormat="1" hidden="1" outlineLevel="1" x14ac:dyDescent="0.4">
      <c r="A73" s="61" t="str">
        <f t="shared" si="40"/>
        <v xml:space="preserve">Debt Servicing </v>
      </c>
      <c r="B73" s="197">
        <f t="shared" si="41"/>
        <v>11283.565959341699</v>
      </c>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f>-PMT($AB$8/2,$AB$9*2,AB68)</f>
        <v>705.22287245885616</v>
      </c>
      <c r="AC73" s="198">
        <f t="shared" ref="AC73:AQ73" si="43">+AB73</f>
        <v>705.22287245885616</v>
      </c>
      <c r="AD73" s="198">
        <f t="shared" si="43"/>
        <v>705.22287245885616</v>
      </c>
      <c r="AE73" s="198">
        <f t="shared" si="43"/>
        <v>705.22287245885616</v>
      </c>
      <c r="AF73" s="198">
        <f t="shared" si="43"/>
        <v>705.22287245885616</v>
      </c>
      <c r="AG73" s="198">
        <f t="shared" si="43"/>
        <v>705.22287245885616</v>
      </c>
      <c r="AH73" s="198">
        <f t="shared" si="43"/>
        <v>705.22287245885616</v>
      </c>
      <c r="AI73" s="198">
        <f t="shared" si="43"/>
        <v>705.22287245885616</v>
      </c>
      <c r="AJ73" s="198">
        <f t="shared" si="43"/>
        <v>705.22287245885616</v>
      </c>
      <c r="AK73" s="198">
        <f t="shared" si="43"/>
        <v>705.22287245885616</v>
      </c>
      <c r="AL73" s="198">
        <f t="shared" si="43"/>
        <v>705.22287245885616</v>
      </c>
      <c r="AM73" s="198">
        <f t="shared" si="43"/>
        <v>705.22287245885616</v>
      </c>
      <c r="AN73" s="198">
        <f t="shared" si="43"/>
        <v>705.22287245885616</v>
      </c>
      <c r="AO73" s="198">
        <f t="shared" si="43"/>
        <v>705.22287245885616</v>
      </c>
      <c r="AP73" s="198">
        <f t="shared" si="43"/>
        <v>705.22287245885616</v>
      </c>
      <c r="AQ73" s="198">
        <f t="shared" si="43"/>
        <v>705.22287245885616</v>
      </c>
      <c r="AR73" s="198"/>
      <c r="AS73" s="198"/>
      <c r="AT73" s="198"/>
      <c r="AU73" s="198"/>
      <c r="AV73" s="198"/>
      <c r="AW73" s="198"/>
      <c r="AX73" s="198"/>
      <c r="AY73" s="198"/>
      <c r="AZ73" s="198"/>
      <c r="BA73" s="198"/>
      <c r="BB73" s="198"/>
      <c r="BC73" s="198"/>
      <c r="BD73" s="198"/>
    </row>
    <row r="74" spans="1:56" s="68" customFormat="1" hidden="1" outlineLevel="1" x14ac:dyDescent="0.4">
      <c r="A74" s="61" t="str">
        <f t="shared" si="40"/>
        <v xml:space="preserve">Debt Servicing </v>
      </c>
      <c r="B74" s="197">
        <f t="shared" si="41"/>
        <v>9873.1202144239851</v>
      </c>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f t="shared" ref="AC74:AP74" si="44">+AC73</f>
        <v>705.22287245885616</v>
      </c>
      <c r="AD74" s="198">
        <f t="shared" si="44"/>
        <v>705.22287245885616</v>
      </c>
      <c r="AE74" s="198">
        <f t="shared" si="44"/>
        <v>705.22287245885616</v>
      </c>
      <c r="AF74" s="198">
        <f t="shared" si="44"/>
        <v>705.22287245885616</v>
      </c>
      <c r="AG74" s="198">
        <f t="shared" si="44"/>
        <v>705.22287245885616</v>
      </c>
      <c r="AH74" s="198">
        <f t="shared" si="44"/>
        <v>705.22287245885616</v>
      </c>
      <c r="AI74" s="198">
        <f t="shared" si="44"/>
        <v>705.22287245885616</v>
      </c>
      <c r="AJ74" s="198">
        <f t="shared" si="44"/>
        <v>705.22287245885616</v>
      </c>
      <c r="AK74" s="198">
        <f t="shared" si="44"/>
        <v>705.22287245885616</v>
      </c>
      <c r="AL74" s="198">
        <f t="shared" si="44"/>
        <v>705.22287245885616</v>
      </c>
      <c r="AM74" s="198">
        <f t="shared" si="44"/>
        <v>705.22287245885616</v>
      </c>
      <c r="AN74" s="198">
        <f t="shared" si="44"/>
        <v>705.22287245885616</v>
      </c>
      <c r="AO74" s="198">
        <f t="shared" si="44"/>
        <v>705.22287245885616</v>
      </c>
      <c r="AP74" s="198">
        <f t="shared" si="44"/>
        <v>705.22287245885616</v>
      </c>
      <c r="AQ74" s="198"/>
      <c r="AR74" s="198"/>
      <c r="AS74" s="198"/>
      <c r="AT74" s="198"/>
      <c r="AU74" s="198"/>
      <c r="AV74" s="198"/>
      <c r="AW74" s="198"/>
      <c r="AX74" s="198"/>
      <c r="AY74" s="198"/>
      <c r="AZ74" s="198"/>
      <c r="BA74" s="198"/>
      <c r="BB74" s="198"/>
      <c r="BC74" s="198"/>
      <c r="BD74" s="198"/>
    </row>
    <row r="75" spans="1:56" s="68" customFormat="1" hidden="1" outlineLevel="1" x14ac:dyDescent="0.4">
      <c r="A75" s="61" t="str">
        <f t="shared" si="40"/>
        <v>Balance mid year</v>
      </c>
      <c r="B75" s="197">
        <f t="shared" si="41"/>
        <v>124656.03677943128</v>
      </c>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v>0</v>
      </c>
      <c r="AC75" s="198">
        <f t="shared" ref="AC75:AQ75" si="45">+AB76-AC69</f>
        <v>15444.79079040981</v>
      </c>
      <c r="AD75" s="198">
        <f t="shared" si="45"/>
        <v>14576.512628138531</v>
      </c>
      <c r="AE75" s="198">
        <f t="shared" si="45"/>
        <v>13677.04909106683</v>
      </c>
      <c r="AF75" s="198">
        <f t="shared" si="45"/>
        <v>12745.28011463049</v>
      </c>
      <c r="AG75" s="198">
        <f t="shared" si="45"/>
        <v>11780.045405644154</v>
      </c>
      <c r="AH75" s="198">
        <f t="shared" si="45"/>
        <v>10780.142997436436</v>
      </c>
      <c r="AI75" s="198">
        <f t="shared" si="45"/>
        <v>9744.3277530907762</v>
      </c>
      <c r="AJ75" s="198">
        <f t="shared" si="45"/>
        <v>8671.3098149281814</v>
      </c>
      <c r="AK75" s="198">
        <f t="shared" si="45"/>
        <v>7559.7529983010572</v>
      </c>
      <c r="AL75" s="198">
        <f t="shared" si="45"/>
        <v>6408.2731276979994</v>
      </c>
      <c r="AM75" s="198">
        <f t="shared" si="45"/>
        <v>5215.4363130875454</v>
      </c>
      <c r="AN75" s="198">
        <f t="shared" si="45"/>
        <v>3979.7571643545079</v>
      </c>
      <c r="AO75" s="198">
        <f t="shared" si="45"/>
        <v>2699.6969416053926</v>
      </c>
      <c r="AP75" s="198">
        <f t="shared" si="45"/>
        <v>1373.6616390395507</v>
      </c>
      <c r="AQ75" s="198">
        <f t="shared" si="45"/>
        <v>-1.7053025658242404E-12</v>
      </c>
      <c r="AR75" s="198"/>
      <c r="AS75" s="198"/>
      <c r="AT75" s="198"/>
      <c r="AU75" s="198"/>
      <c r="AV75" s="198"/>
      <c r="AW75" s="198"/>
      <c r="AX75" s="198"/>
      <c r="AY75" s="198"/>
      <c r="AZ75" s="198"/>
      <c r="BA75" s="198"/>
      <c r="BB75" s="198"/>
      <c r="BC75" s="198"/>
      <c r="BD75" s="198"/>
    </row>
    <row r="76" spans="1:56" s="68" customFormat="1" hidden="1" outlineLevel="1" x14ac:dyDescent="0.4">
      <c r="A76" s="61" t="str">
        <f t="shared" si="40"/>
        <v>Balance</v>
      </c>
      <c r="B76" s="197">
        <f t="shared" si="41"/>
        <v>132869.33819935346</v>
      </c>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f>+AB68-AB69</f>
        <v>15867.57472040133</v>
      </c>
      <c r="AC76" s="198">
        <f t="shared" ref="AC76:AQ76" si="46">+AC75-AC70</f>
        <v>15014.481410046505</v>
      </c>
      <c r="AD76" s="198">
        <f t="shared" si="46"/>
        <v>14130.748109214946</v>
      </c>
      <c r="AE76" s="198">
        <f t="shared" si="46"/>
        <v>13215.274341551936</v>
      </c>
      <c r="AF76" s="198">
        <f t="shared" si="46"/>
        <v>12266.920105618428</v>
      </c>
      <c r="AG76" s="198">
        <f t="shared" si="46"/>
        <v>11284.50445529464</v>
      </c>
      <c r="AH76" s="198">
        <f t="shared" si="46"/>
        <v>10266.804029196914</v>
      </c>
      <c r="AI76" s="198">
        <f t="shared" si="46"/>
        <v>9212.551527276637</v>
      </c>
      <c r="AJ76" s="198">
        <f t="shared" si="46"/>
        <v>8120.434132704142</v>
      </c>
      <c r="AK76" s="198">
        <f t="shared" si="46"/>
        <v>6989.0918770724757</v>
      </c>
      <c r="AL76" s="198">
        <f t="shared" si="46"/>
        <v>5817.1159468852511</v>
      </c>
      <c r="AM76" s="198">
        <f t="shared" si="46"/>
        <v>4603.0469292197504</v>
      </c>
      <c r="AN76" s="198">
        <f t="shared" si="46"/>
        <v>3345.3729943806566</v>
      </c>
      <c r="AO76" s="198">
        <f t="shared" si="46"/>
        <v>2042.5280132813618</v>
      </c>
      <c r="AP76" s="198">
        <f t="shared" si="46"/>
        <v>692.88960720849695</v>
      </c>
      <c r="AQ76" s="198">
        <f t="shared" si="46"/>
        <v>-1.7356565336967832E-12</v>
      </c>
      <c r="AR76" s="198"/>
      <c r="AS76" s="198"/>
      <c r="AT76" s="198"/>
      <c r="AU76" s="198"/>
      <c r="AV76" s="198"/>
      <c r="AW76" s="198"/>
      <c r="AX76" s="198"/>
      <c r="AY76" s="198"/>
      <c r="AZ76" s="198"/>
      <c r="BA76" s="198"/>
      <c r="BB76" s="198"/>
      <c r="BC76" s="198"/>
      <c r="BD76" s="198"/>
    </row>
    <row r="77" spans="1:56" s="68" customFormat="1" hidden="1" outlineLevel="1" x14ac:dyDescent="0.4">
      <c r="A77" s="61"/>
      <c r="B77" s="197"/>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row>
    <row r="78" spans="1:56" s="71" customFormat="1" hidden="1" outlineLevel="1" x14ac:dyDescent="0.4">
      <c r="A78" s="72" t="str">
        <f t="shared" ref="A78:A106" si="47">A68</f>
        <v>Debt Forecasted</v>
      </c>
      <c r="B78" s="197">
        <f t="shared" si="41"/>
        <v>6958.5578399999995</v>
      </c>
      <c r="C78" s="198">
        <v>0</v>
      </c>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f>+AC$7</f>
        <v>6958.5578399999995</v>
      </c>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row>
    <row r="79" spans="1:56" s="68" customFormat="1" hidden="1" outlineLevel="1" x14ac:dyDescent="0.4">
      <c r="A79" s="61" t="str">
        <f t="shared" si="47"/>
        <v>Principal</v>
      </c>
      <c r="B79" s="197">
        <f t="shared" si="41"/>
        <v>3687.2327925653212</v>
      </c>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f>+AC83-AC81</f>
        <v>176.84358997434819</v>
      </c>
      <c r="AD79" s="198">
        <f>+AD83-AD81</f>
        <v>180.03464855473007</v>
      </c>
      <c r="AE79" s="198">
        <f t="shared" ref="AE79:AR80" si="48">+AE83-AE81</f>
        <v>186.59054814873835</v>
      </c>
      <c r="AF79" s="198">
        <f t="shared" si="48"/>
        <v>193.38517856390661</v>
      </c>
      <c r="AG79" s="198">
        <f t="shared" si="48"/>
        <v>200.42723310069718</v>
      </c>
      <c r="AH79" s="198">
        <f t="shared" si="48"/>
        <v>207.72572162310854</v>
      </c>
      <c r="AI79" s="198">
        <f t="shared" si="48"/>
        <v>215.28998208622727</v>
      </c>
      <c r="AJ79" s="198">
        <f t="shared" si="48"/>
        <v>223.12969248355159</v>
      </c>
      <c r="AK79" s="198">
        <f t="shared" si="48"/>
        <v>231.25488322937304</v>
      </c>
      <c r="AL79" s="198">
        <f t="shared" si="48"/>
        <v>239.67594999205784</v>
      </c>
      <c r="AM79" s="198">
        <f t="shared" si="48"/>
        <v>248.40366699464809</v>
      </c>
      <c r="AN79" s="198">
        <f t="shared" si="48"/>
        <v>257.4492007997996</v>
      </c>
      <c r="AO79" s="198">
        <f t="shared" si="48"/>
        <v>266.82412459669348</v>
      </c>
      <c r="AP79" s="198">
        <f t="shared" si="48"/>
        <v>276.54043300820075</v>
      </c>
      <c r="AQ79" s="198">
        <f t="shared" si="48"/>
        <v>286.61055743724478</v>
      </c>
      <c r="AR79" s="198">
        <f t="shared" si="48"/>
        <v>297.047381971996</v>
      </c>
      <c r="AS79" s="198"/>
      <c r="AT79" s="198"/>
      <c r="AU79" s="198"/>
      <c r="AV79" s="198"/>
      <c r="AW79" s="198"/>
      <c r="AX79" s="198"/>
      <c r="AY79" s="198"/>
      <c r="AZ79" s="198"/>
      <c r="BA79" s="198"/>
      <c r="BB79" s="198"/>
      <c r="BC79" s="198"/>
      <c r="BD79" s="198"/>
    </row>
    <row r="80" spans="1:56" s="68" customFormat="1" hidden="1" outlineLevel="1" x14ac:dyDescent="0.4">
      <c r="A80" s="61" t="str">
        <f t="shared" si="47"/>
        <v>Principal</v>
      </c>
      <c r="B80" s="197">
        <f t="shared" si="41"/>
        <v>3271.3250474346819</v>
      </c>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f>+AD84-AD82</f>
        <v>183.2832882714421</v>
      </c>
      <c r="AE80" s="198">
        <f t="shared" si="48"/>
        <v>189.95748595957195</v>
      </c>
      <c r="AF80" s="198">
        <f t="shared" si="48"/>
        <v>196.87472225313246</v>
      </c>
      <c r="AG80" s="198">
        <f t="shared" si="48"/>
        <v>204.04384731906353</v>
      </c>
      <c r="AH80" s="198">
        <f t="shared" si="48"/>
        <v>211.47403360007979</v>
      </c>
      <c r="AI80" s="198">
        <f t="shared" si="48"/>
        <v>219.17478755023174</v>
      </c>
      <c r="AJ80" s="198">
        <f t="shared" si="48"/>
        <v>227.15596179781335</v>
      </c>
      <c r="AK80" s="198">
        <f t="shared" si="48"/>
        <v>235.4277677511775</v>
      </c>
      <c r="AL80" s="198">
        <f t="shared" si="48"/>
        <v>244.00078866358825</v>
      </c>
      <c r="AM80" s="198">
        <f t="shared" si="48"/>
        <v>252.88599317382469</v>
      </c>
      <c r="AN80" s="198">
        <f t="shared" si="48"/>
        <v>262.09474933986161</v>
      </c>
      <c r="AO80" s="198">
        <f t="shared" si="48"/>
        <v>271.63883918358164</v>
      </c>
      <c r="AP80" s="198">
        <f t="shared" si="48"/>
        <v>281.53047376512808</v>
      </c>
      <c r="AQ80" s="198">
        <f t="shared" si="48"/>
        <v>291.78230880618503</v>
      </c>
      <c r="AR80" s="198">
        <f t="shared" si="48"/>
        <v>2.9745662288860326E-14</v>
      </c>
      <c r="AS80" s="198"/>
      <c r="AT80" s="198"/>
      <c r="AU80" s="198"/>
      <c r="AV80" s="198"/>
      <c r="AW80" s="198"/>
      <c r="AX80" s="198"/>
      <c r="AY80" s="198"/>
      <c r="AZ80" s="198"/>
      <c r="BA80" s="198"/>
      <c r="BB80" s="198"/>
      <c r="BC80" s="198"/>
      <c r="BD80" s="198"/>
    </row>
    <row r="81" spans="1:56" s="68" customFormat="1" hidden="1" outlineLevel="1" x14ac:dyDescent="0.4">
      <c r="A81" s="61" t="str">
        <f t="shared" si="47"/>
        <v>Interest</v>
      </c>
      <c r="B81" s="197">
        <f t="shared" si="41"/>
        <v>1151.2865815494656</v>
      </c>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f>+AC78*(AC$8/2)</f>
        <v>125.56387090782599</v>
      </c>
      <c r="AD81" s="198">
        <f>+AC86*AC$8/2</f>
        <v>122.37281232744411</v>
      </c>
      <c r="AE81" s="198">
        <f>+AD86*AC$8/2</f>
        <v>115.81691273343583</v>
      </c>
      <c r="AF81" s="198">
        <f>+AE86*AC$8/2</f>
        <v>109.02228231826757</v>
      </c>
      <c r="AG81" s="198">
        <f>+AF86*AC$8/2</f>
        <v>101.980227781477</v>
      </c>
      <c r="AH81" s="198">
        <f>+AG86*AC$8/2</f>
        <v>94.681739259065623</v>
      </c>
      <c r="AI81" s="198">
        <f>+AH86*AC$8/2</f>
        <v>87.117478795946923</v>
      </c>
      <c r="AJ81" s="198">
        <f>+AI86*AC$8/2</f>
        <v>79.277768398622598</v>
      </c>
      <c r="AK81" s="198">
        <f>+AJ86*AC$8/2</f>
        <v>71.152577652801156</v>
      </c>
      <c r="AL81" s="198">
        <f>+AK86*AC$8/2</f>
        <v>62.731510890116347</v>
      </c>
      <c r="AM81" s="198">
        <f>+AL86*AC$8/2</f>
        <v>54.003793887526086</v>
      </c>
      <c r="AN81" s="198">
        <f>+AM86*AC$8/2</f>
        <v>44.958260082374572</v>
      </c>
      <c r="AO81" s="198">
        <f>+AN86*AC$8/2</f>
        <v>35.583336285480698</v>
      </c>
      <c r="AP81" s="198">
        <f>+AO86*AC$8/2</f>
        <v>25.867027873973427</v>
      </c>
      <c r="AQ81" s="198">
        <f>+AP86*AC$8/2</f>
        <v>15.796903444929425</v>
      </c>
      <c r="AR81" s="198">
        <f>+AQ86*AC$8/2</f>
        <v>5.3600789101782009</v>
      </c>
      <c r="AS81" s="198"/>
      <c r="AT81" s="198"/>
      <c r="AU81" s="198"/>
      <c r="AV81" s="198"/>
      <c r="AW81" s="198"/>
      <c r="AX81" s="198"/>
      <c r="AY81" s="198"/>
      <c r="AZ81" s="198"/>
      <c r="BA81" s="198"/>
      <c r="BB81" s="198"/>
      <c r="BC81" s="198"/>
      <c r="BD81" s="198"/>
    </row>
    <row r="82" spans="1:56" s="68" customFormat="1" hidden="1" outlineLevel="1" x14ac:dyDescent="0.4">
      <c r="A82" s="61" t="str">
        <f t="shared" si="47"/>
        <v>Interest</v>
      </c>
      <c r="B82" s="197">
        <f t="shared" si="41"/>
        <v>962.37940491575682</v>
      </c>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f>+AD85*AC$8/2</f>
        <v>119.12417261073207</v>
      </c>
      <c r="AE82" s="198">
        <f>+AE85*AC$8/2</f>
        <v>112.44997492260222</v>
      </c>
      <c r="AF82" s="198">
        <f>+AF85*AC$8/2</f>
        <v>105.5327386290417</v>
      </c>
      <c r="AG82" s="198">
        <f>+AG85*AC$8/2</f>
        <v>98.363613563110647</v>
      </c>
      <c r="AH82" s="198">
        <f>+AH85*AC$8/2</f>
        <v>90.933427282094399</v>
      </c>
      <c r="AI82" s="198">
        <f>+AI85*AC$8/2</f>
        <v>83.232673331942436</v>
      </c>
      <c r="AJ82" s="198">
        <f>+AJ85*AC$8/2</f>
        <v>75.251499084360844</v>
      </c>
      <c r="AK82" s="198">
        <f>+AK85*AC$8/2</f>
        <v>66.979693130996665</v>
      </c>
      <c r="AL82" s="198">
        <f>+AL85*AC$8/2</f>
        <v>58.406672218585918</v>
      </c>
      <c r="AM82" s="198">
        <f>+AM85*AC$8/2</f>
        <v>49.521467708349483</v>
      </c>
      <c r="AN82" s="198">
        <f>+AN85*AC$8/2</f>
        <v>40.312711542312563</v>
      </c>
      <c r="AO82" s="198">
        <f>+AO85*AC$8/2</f>
        <v>30.768621698592547</v>
      </c>
      <c r="AP82" s="198">
        <f>+AP85*AC$8/2</f>
        <v>20.876987117046124</v>
      </c>
      <c r="AQ82" s="198">
        <f>+AQ85*AC$8/2</f>
        <v>10.625152075989126</v>
      </c>
      <c r="AR82" s="198">
        <f>+AR85*AC$8/2</f>
        <v>-2.9745662288860326E-14</v>
      </c>
      <c r="AS82" s="198"/>
      <c r="AT82" s="198"/>
      <c r="AU82" s="198"/>
      <c r="AV82" s="198"/>
      <c r="AW82" s="198"/>
      <c r="AX82" s="198"/>
      <c r="AY82" s="198"/>
      <c r="AZ82" s="198"/>
      <c r="BA82" s="198"/>
      <c r="BB82" s="198"/>
      <c r="BC82" s="198"/>
      <c r="BD82" s="198"/>
    </row>
    <row r="83" spans="1:56" s="68" customFormat="1" hidden="1" outlineLevel="1" x14ac:dyDescent="0.4">
      <c r="A83" s="61" t="str">
        <f t="shared" si="47"/>
        <v xml:space="preserve">Debt Servicing </v>
      </c>
      <c r="B83" s="197">
        <f t="shared" si="41"/>
        <v>4838.5193741147868</v>
      </c>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f>-PMT($AC$8/2,$AC$9*2,AC78)</f>
        <v>302.40746088217418</v>
      </c>
      <c r="AD83" s="198">
        <f t="shared" ref="AD83:AR83" si="49">+AC83</f>
        <v>302.40746088217418</v>
      </c>
      <c r="AE83" s="198">
        <f t="shared" si="49"/>
        <v>302.40746088217418</v>
      </c>
      <c r="AF83" s="198">
        <f t="shared" si="49"/>
        <v>302.40746088217418</v>
      </c>
      <c r="AG83" s="198">
        <f t="shared" si="49"/>
        <v>302.40746088217418</v>
      </c>
      <c r="AH83" s="198">
        <f t="shared" si="49"/>
        <v>302.40746088217418</v>
      </c>
      <c r="AI83" s="198">
        <f t="shared" si="49"/>
        <v>302.40746088217418</v>
      </c>
      <c r="AJ83" s="198">
        <f t="shared" si="49"/>
        <v>302.40746088217418</v>
      </c>
      <c r="AK83" s="198">
        <f t="shared" si="49"/>
        <v>302.40746088217418</v>
      </c>
      <c r="AL83" s="198">
        <f t="shared" si="49"/>
        <v>302.40746088217418</v>
      </c>
      <c r="AM83" s="198">
        <f t="shared" si="49"/>
        <v>302.40746088217418</v>
      </c>
      <c r="AN83" s="198">
        <f t="shared" si="49"/>
        <v>302.40746088217418</v>
      </c>
      <c r="AO83" s="198">
        <f t="shared" si="49"/>
        <v>302.40746088217418</v>
      </c>
      <c r="AP83" s="198">
        <f t="shared" si="49"/>
        <v>302.40746088217418</v>
      </c>
      <c r="AQ83" s="198">
        <f t="shared" si="49"/>
        <v>302.40746088217418</v>
      </c>
      <c r="AR83" s="198">
        <f t="shared" si="49"/>
        <v>302.40746088217418</v>
      </c>
      <c r="AS83" s="198"/>
      <c r="AT83" s="198"/>
      <c r="AU83" s="198"/>
      <c r="AV83" s="198"/>
      <c r="AW83" s="198"/>
      <c r="AX83" s="198"/>
      <c r="AY83" s="198"/>
      <c r="AZ83" s="198"/>
      <c r="BA83" s="198"/>
      <c r="BB83" s="198"/>
      <c r="BC83" s="198"/>
      <c r="BD83" s="198"/>
    </row>
    <row r="84" spans="1:56" s="68" customFormat="1" hidden="1" outlineLevel="1" x14ac:dyDescent="0.4">
      <c r="A84" s="61" t="str">
        <f t="shared" si="47"/>
        <v xml:space="preserve">Debt Servicing </v>
      </c>
      <c r="B84" s="197">
        <f t="shared" si="41"/>
        <v>4233.7044523504392</v>
      </c>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f t="shared" ref="AD84:AQ84" si="50">+AD83</f>
        <v>302.40746088217418</v>
      </c>
      <c r="AE84" s="198">
        <f t="shared" si="50"/>
        <v>302.40746088217418</v>
      </c>
      <c r="AF84" s="198">
        <f t="shared" si="50"/>
        <v>302.40746088217418</v>
      </c>
      <c r="AG84" s="198">
        <f t="shared" si="50"/>
        <v>302.40746088217418</v>
      </c>
      <c r="AH84" s="198">
        <f t="shared" si="50"/>
        <v>302.40746088217418</v>
      </c>
      <c r="AI84" s="198">
        <f t="shared" si="50"/>
        <v>302.40746088217418</v>
      </c>
      <c r="AJ84" s="198">
        <f t="shared" si="50"/>
        <v>302.40746088217418</v>
      </c>
      <c r="AK84" s="198">
        <f t="shared" si="50"/>
        <v>302.40746088217418</v>
      </c>
      <c r="AL84" s="198">
        <f t="shared" si="50"/>
        <v>302.40746088217418</v>
      </c>
      <c r="AM84" s="198">
        <f t="shared" si="50"/>
        <v>302.40746088217418</v>
      </c>
      <c r="AN84" s="198">
        <f t="shared" si="50"/>
        <v>302.40746088217418</v>
      </c>
      <c r="AO84" s="198">
        <f t="shared" si="50"/>
        <v>302.40746088217418</v>
      </c>
      <c r="AP84" s="198">
        <f t="shared" si="50"/>
        <v>302.40746088217418</v>
      </c>
      <c r="AQ84" s="198">
        <f t="shared" si="50"/>
        <v>302.40746088217418</v>
      </c>
      <c r="AR84" s="198"/>
      <c r="AS84" s="198"/>
      <c r="AT84" s="198"/>
      <c r="AU84" s="198"/>
      <c r="AV84" s="198"/>
      <c r="AW84" s="198"/>
      <c r="AX84" s="198"/>
      <c r="AY84" s="198"/>
      <c r="AZ84" s="198"/>
      <c r="BA84" s="198"/>
      <c r="BB84" s="198"/>
      <c r="BC84" s="198"/>
      <c r="BD84" s="198"/>
    </row>
    <row r="85" spans="1:56" s="68" customFormat="1" hidden="1" outlineLevel="1" x14ac:dyDescent="0.4">
      <c r="A85" s="61" t="str">
        <f t="shared" si="47"/>
        <v>Balance mid year</v>
      </c>
      <c r="B85" s="197">
        <f t="shared" si="41"/>
        <v>53333.595919856954</v>
      </c>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v>0</v>
      </c>
      <c r="AD85" s="198">
        <f t="shared" ref="AD85:AR85" si="51">+AC86-AD79</f>
        <v>6601.6796014709216</v>
      </c>
      <c r="AE85" s="198">
        <f t="shared" si="51"/>
        <v>6231.8057650507417</v>
      </c>
      <c r="AF85" s="198">
        <f t="shared" si="51"/>
        <v>5848.4631005272631</v>
      </c>
      <c r="AG85" s="198">
        <f t="shared" si="51"/>
        <v>5451.1611451734334</v>
      </c>
      <c r="AH85" s="198">
        <f t="shared" si="51"/>
        <v>5039.3915762312618</v>
      </c>
      <c r="AI85" s="198">
        <f t="shared" si="51"/>
        <v>4612.6275605449546</v>
      </c>
      <c r="AJ85" s="198">
        <f t="shared" si="51"/>
        <v>4170.3230805111716</v>
      </c>
      <c r="AK85" s="198">
        <f t="shared" si="51"/>
        <v>3711.9122354839856</v>
      </c>
      <c r="AL85" s="198">
        <f t="shared" si="51"/>
        <v>3236.8085177407506</v>
      </c>
      <c r="AM85" s="198">
        <f t="shared" si="51"/>
        <v>2744.4040620825144</v>
      </c>
      <c r="AN85" s="198">
        <f t="shared" si="51"/>
        <v>2234.06886810889</v>
      </c>
      <c r="AO85" s="198">
        <f t="shared" si="51"/>
        <v>1705.1499941723348</v>
      </c>
      <c r="AP85" s="198">
        <f t="shared" si="51"/>
        <v>1156.9707219805523</v>
      </c>
      <c r="AQ85" s="198">
        <f t="shared" si="51"/>
        <v>588.82969077817938</v>
      </c>
      <c r="AR85" s="198">
        <f t="shared" si="51"/>
        <v>-1.6484591469634324E-12</v>
      </c>
      <c r="AS85" s="198"/>
      <c r="AT85" s="198"/>
      <c r="AU85" s="198"/>
      <c r="AV85" s="198"/>
      <c r="AW85" s="198"/>
      <c r="AX85" s="198"/>
      <c r="AY85" s="198"/>
      <c r="AZ85" s="198"/>
      <c r="BA85" s="198"/>
      <c r="BB85" s="198"/>
      <c r="BC85" s="198"/>
      <c r="BD85" s="198"/>
    </row>
    <row r="86" spans="1:56" s="68" customFormat="1" hidden="1" outlineLevel="1" x14ac:dyDescent="0.4">
      <c r="A86" s="61" t="str">
        <f t="shared" si="47"/>
        <v>Balance</v>
      </c>
      <c r="B86" s="197">
        <f t="shared" si="41"/>
        <v>56843.985122447928</v>
      </c>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f>+AC78-AC79</f>
        <v>6781.7142500256514</v>
      </c>
      <c r="AD86" s="198">
        <f t="shared" ref="AD86:AR86" si="52">+AD85-AD80</f>
        <v>6418.3963131994797</v>
      </c>
      <c r="AE86" s="198">
        <f t="shared" si="52"/>
        <v>6041.8482790911694</v>
      </c>
      <c r="AF86" s="198">
        <f t="shared" si="52"/>
        <v>5651.5883782741303</v>
      </c>
      <c r="AG86" s="198">
        <f t="shared" si="52"/>
        <v>5247.11729785437</v>
      </c>
      <c r="AH86" s="198">
        <f t="shared" si="52"/>
        <v>4827.9175426311822</v>
      </c>
      <c r="AI86" s="198">
        <f t="shared" si="52"/>
        <v>4393.4527729947231</v>
      </c>
      <c r="AJ86" s="198">
        <f t="shared" si="52"/>
        <v>3943.1671187133584</v>
      </c>
      <c r="AK86" s="198">
        <f t="shared" si="52"/>
        <v>3476.4844677328083</v>
      </c>
      <c r="AL86" s="198">
        <f t="shared" si="52"/>
        <v>2992.8077290771625</v>
      </c>
      <c r="AM86" s="198">
        <f t="shared" si="52"/>
        <v>2491.5180689086897</v>
      </c>
      <c r="AN86" s="198">
        <f t="shared" si="52"/>
        <v>1971.9741187690283</v>
      </c>
      <c r="AO86" s="198">
        <f t="shared" si="52"/>
        <v>1433.5111549887531</v>
      </c>
      <c r="AP86" s="198">
        <f t="shared" si="52"/>
        <v>875.44024821542416</v>
      </c>
      <c r="AQ86" s="198">
        <f t="shared" si="52"/>
        <v>297.04738197199435</v>
      </c>
      <c r="AR86" s="198">
        <f t="shared" si="52"/>
        <v>-1.6782048092522928E-12</v>
      </c>
      <c r="AS86" s="198"/>
      <c r="AT86" s="198"/>
      <c r="AU86" s="198"/>
      <c r="AV86" s="198"/>
      <c r="AW86" s="198"/>
      <c r="AX86" s="198"/>
      <c r="AY86" s="198"/>
      <c r="AZ86" s="198"/>
      <c r="BA86" s="198"/>
      <c r="BB86" s="198"/>
      <c r="BC86" s="198"/>
      <c r="BD86" s="198"/>
    </row>
    <row r="87" spans="1:56" s="68" customFormat="1" hidden="1" outlineLevel="1" x14ac:dyDescent="0.4">
      <c r="A87" s="61"/>
      <c r="B87" s="197"/>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row>
    <row r="88" spans="1:56" s="71" customFormat="1" hidden="1" outlineLevel="1" x14ac:dyDescent="0.4">
      <c r="A88" s="72" t="str">
        <f t="shared" si="47"/>
        <v>Debt Forecasted</v>
      </c>
      <c r="B88" s="197">
        <f>SUM(C88:BC88)</f>
        <v>29416.622559999996</v>
      </c>
      <c r="C88" s="198">
        <v>0</v>
      </c>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f>AD7</f>
        <v>29416.622559999996</v>
      </c>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row>
    <row r="89" spans="1:56" s="68" customFormat="1" hidden="1" outlineLevel="1" x14ac:dyDescent="0.4">
      <c r="A89" s="61" t="str">
        <f t="shared" si="47"/>
        <v>Principal</v>
      </c>
      <c r="B89" s="197">
        <f>SUM(C89:BC89)</f>
        <v>15586.092361534778</v>
      </c>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f>+AD93-AD91</f>
        <v>744.08494257619509</v>
      </c>
      <c r="AE89" s="198">
        <f>+AE93-AE91</f>
        <v>757.7362510899311</v>
      </c>
      <c r="AF89" s="198">
        <f>+AF93-AF91</f>
        <v>785.7948217053513</v>
      </c>
      <c r="AG89" s="198">
        <f t="shared" ref="AG89:AS89" si="53">+AG93-AG91</f>
        <v>814.89238627658142</v>
      </c>
      <c r="AH89" s="198">
        <f t="shared" si="53"/>
        <v>845.06741819754473</v>
      </c>
      <c r="AI89" s="198">
        <f t="shared" si="53"/>
        <v>876.35981551149143</v>
      </c>
      <c r="AJ89" s="198">
        <f t="shared" si="53"/>
        <v>908.81095366500642</v>
      </c>
      <c r="AK89" s="198">
        <f t="shared" si="53"/>
        <v>942.46374021546876</v>
      </c>
      <c r="AL89" s="198">
        <f t="shared" si="53"/>
        <v>977.36267156430063</v>
      </c>
      <c r="AM89" s="198">
        <f t="shared" si="53"/>
        <v>1013.5538917910178</v>
      </c>
      <c r="AN89" s="198">
        <f t="shared" si="53"/>
        <v>1051.0852536658729</v>
      </c>
      <c r="AO89" s="198">
        <f t="shared" si="53"/>
        <v>1090.0063819217658</v>
      </c>
      <c r="AP89" s="198">
        <f t="shared" si="53"/>
        <v>1130.3687388690787</v>
      </c>
      <c r="AQ89" s="198">
        <f t="shared" si="53"/>
        <v>1172.2256924401931</v>
      </c>
      <c r="AR89" s="198">
        <f t="shared" si="53"/>
        <v>1215.6325867536598</v>
      </c>
      <c r="AS89" s="198">
        <f t="shared" si="53"/>
        <v>1260.6468152913217</v>
      </c>
      <c r="AT89" s="198"/>
      <c r="AU89" s="198"/>
      <c r="AV89" s="198"/>
      <c r="AW89" s="198"/>
      <c r="AX89" s="198"/>
      <c r="AY89" s="198"/>
      <c r="AZ89" s="198"/>
      <c r="BA89" s="198"/>
      <c r="BB89" s="198"/>
      <c r="BC89" s="198"/>
      <c r="BD89" s="198"/>
    </row>
    <row r="90" spans="1:56" s="68" customFormat="1" hidden="1" outlineLevel="1" x14ac:dyDescent="0.4">
      <c r="A90" s="61" t="str">
        <f t="shared" si="47"/>
        <v>Principal</v>
      </c>
      <c r="B90" s="197">
        <f t="shared" ref="B90:B96" si="54">SUM(C90:BC90)</f>
        <v>13830.530198465207</v>
      </c>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f>+AD94-AD92</f>
        <v>0</v>
      </c>
      <c r="AE90" s="198">
        <f t="shared" ref="AE90:AS90" si="55">+AE94-AE92</f>
        <v>771.63801249348376</v>
      </c>
      <c r="AF90" s="198">
        <f>+AF94-AF92</f>
        <v>800.21135794442125</v>
      </c>
      <c r="AG90" s="198">
        <f t="shared" si="55"/>
        <v>829.84275918970752</v>
      </c>
      <c r="AH90" s="198">
        <f t="shared" si="55"/>
        <v>860.57139547301517</v>
      </c>
      <c r="AI90" s="198">
        <f t="shared" si="55"/>
        <v>892.43789682458441</v>
      </c>
      <c r="AJ90" s="198">
        <f t="shared" si="55"/>
        <v>925.48439778307932</v>
      </c>
      <c r="AK90" s="198">
        <f t="shared" si="55"/>
        <v>959.75459310673455</v>
      </c>
      <c r="AL90" s="198">
        <f t="shared" si="55"/>
        <v>995.29379554745697</v>
      </c>
      <c r="AM90" s="198">
        <f t="shared" si="55"/>
        <v>1032.1489957642716</v>
      </c>
      <c r="AN90" s="198">
        <f t="shared" si="55"/>
        <v>1070.3689244553298</v>
      </c>
      <c r="AO90" s="198">
        <f t="shared" si="55"/>
        <v>1110.0041167906334</v>
      </c>
      <c r="AP90" s="198">
        <f t="shared" si="55"/>
        <v>1151.106979230668</v>
      </c>
      <c r="AQ90" s="198">
        <f t="shared" si="55"/>
        <v>1193.7318588192961</v>
      </c>
      <c r="AR90" s="198">
        <f t="shared" si="55"/>
        <v>1237.9351150425261</v>
      </c>
      <c r="AS90" s="198">
        <f t="shared" si="55"/>
        <v>-7.0915450957424275E-14</v>
      </c>
      <c r="AT90" s="198"/>
      <c r="AU90" s="198"/>
      <c r="AV90" s="198"/>
      <c r="AW90" s="198"/>
      <c r="AX90" s="198"/>
      <c r="AY90" s="198"/>
      <c r="AZ90" s="198"/>
      <c r="BA90" s="198"/>
      <c r="BB90" s="198"/>
      <c r="BC90" s="198"/>
      <c r="BD90" s="198"/>
    </row>
    <row r="91" spans="1:56" s="68" customFormat="1" hidden="1" outlineLevel="1" x14ac:dyDescent="0.4">
      <c r="A91" s="61" t="str">
        <f t="shared" si="47"/>
        <v>Interest</v>
      </c>
      <c r="B91" s="197">
        <f t="shared" si="54"/>
        <v>4954.3107480360532</v>
      </c>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f>AD88*AD8/2</f>
        <v>539.69025177198205</v>
      </c>
      <c r="AE91" s="198">
        <f>+AD96*$AD$8/2</f>
        <v>526.03894325824604</v>
      </c>
      <c r="AF91" s="198">
        <f>+AE96*$AD$8/2</f>
        <v>497.98037264282584</v>
      </c>
      <c r="AG91" s="198">
        <f t="shared" ref="AG91:AS91" si="56">+AF96*$AD$8/2</f>
        <v>468.88280807159572</v>
      </c>
      <c r="AH91" s="198">
        <f t="shared" si="56"/>
        <v>438.70777615063241</v>
      </c>
      <c r="AI91" s="198">
        <f t="shared" si="56"/>
        <v>407.41537883668565</v>
      </c>
      <c r="AJ91" s="198">
        <f t="shared" si="56"/>
        <v>374.96424068317071</v>
      </c>
      <c r="AK91" s="198">
        <f t="shared" si="56"/>
        <v>341.31145413270843</v>
      </c>
      <c r="AL91" s="198">
        <f t="shared" si="56"/>
        <v>306.41252278387645</v>
      </c>
      <c r="AM91" s="198">
        <f t="shared" si="56"/>
        <v>270.22130255715939</v>
      </c>
      <c r="AN91" s="198">
        <f t="shared" si="56"/>
        <v>232.68994068230435</v>
      </c>
      <c r="AO91" s="198">
        <f t="shared" si="56"/>
        <v>193.76881242641136</v>
      </c>
      <c r="AP91" s="198">
        <f t="shared" si="56"/>
        <v>153.40645547909841</v>
      </c>
      <c r="AQ91" s="198">
        <f t="shared" si="56"/>
        <v>111.54950190798402</v>
      </c>
      <c r="AR91" s="198">
        <f t="shared" si="56"/>
        <v>68.142607594517472</v>
      </c>
      <c r="AS91" s="198">
        <f t="shared" si="56"/>
        <v>23.128379056855362</v>
      </c>
      <c r="AT91" s="198"/>
      <c r="AU91" s="198"/>
      <c r="AV91" s="198"/>
      <c r="AW91" s="198"/>
      <c r="AX91" s="198"/>
      <c r="AY91" s="198"/>
      <c r="AZ91" s="198"/>
      <c r="BA91" s="198"/>
      <c r="BB91" s="198"/>
      <c r="BC91" s="198"/>
      <c r="BD91" s="198"/>
    </row>
    <row r="92" spans="1:56" s="68" customFormat="1" hidden="1" outlineLevel="1" x14ac:dyDescent="0.4">
      <c r="A92" s="61" t="str">
        <f t="shared" si="47"/>
        <v>Interest</v>
      </c>
      <c r="B92" s="197">
        <f t="shared" si="54"/>
        <v>4142.3225224092721</v>
      </c>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f>+AE95*$AD$8/2</f>
        <v>512.13718185469338</v>
      </c>
      <c r="AF92" s="198">
        <f>+AF95*$AD$8/2</f>
        <v>483.56383640375594</v>
      </c>
      <c r="AG92" s="198">
        <f t="shared" ref="AG92:AS92" si="57">+AG95*$AD$8/2</f>
        <v>453.93243515846956</v>
      </c>
      <c r="AH92" s="198">
        <f t="shared" si="57"/>
        <v>423.20379887516191</v>
      </c>
      <c r="AI92" s="198">
        <f t="shared" si="57"/>
        <v>391.33729752359267</v>
      </c>
      <c r="AJ92" s="198">
        <f t="shared" si="57"/>
        <v>358.29079656509782</v>
      </c>
      <c r="AK92" s="198">
        <f t="shared" si="57"/>
        <v>324.02060124144265</v>
      </c>
      <c r="AL92" s="198">
        <f t="shared" si="57"/>
        <v>288.48139880072011</v>
      </c>
      <c r="AM92" s="198">
        <f t="shared" si="57"/>
        <v>251.62619858390548</v>
      </c>
      <c r="AN92" s="198">
        <f t="shared" si="57"/>
        <v>213.40626989284738</v>
      </c>
      <c r="AO92" s="198">
        <f t="shared" si="57"/>
        <v>173.77107755754389</v>
      </c>
      <c r="AP92" s="198">
        <f t="shared" si="57"/>
        <v>132.66821511750908</v>
      </c>
      <c r="AQ92" s="198">
        <f t="shared" si="57"/>
        <v>90.043335528881059</v>
      </c>
      <c r="AR92" s="198">
        <f t="shared" si="57"/>
        <v>45.840079305650974</v>
      </c>
      <c r="AS92" s="198">
        <f t="shared" si="57"/>
        <v>7.0915450957424275E-14</v>
      </c>
      <c r="AT92" s="198"/>
      <c r="AU92" s="198"/>
      <c r="AV92" s="198"/>
      <c r="AW92" s="198"/>
      <c r="AX92" s="198"/>
      <c r="AY92" s="198"/>
      <c r="AZ92" s="198"/>
      <c r="BA92" s="198"/>
      <c r="BB92" s="198"/>
      <c r="BC92" s="198"/>
      <c r="BD92" s="198"/>
    </row>
    <row r="93" spans="1:56" s="68" customFormat="1" hidden="1" outlineLevel="1" x14ac:dyDescent="0.4">
      <c r="A93" s="61" t="str">
        <f t="shared" si="47"/>
        <v xml:space="preserve">Debt Servicing </v>
      </c>
      <c r="B93" s="197">
        <f t="shared" si="54"/>
        <v>20540.403109570841</v>
      </c>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f>-PMT(AD8/2,AD9*2,AD88)</f>
        <v>1283.7751943481771</v>
      </c>
      <c r="AE93" s="198">
        <f>+AD93</f>
        <v>1283.7751943481771</v>
      </c>
      <c r="AF93" s="198">
        <f>+AE93</f>
        <v>1283.7751943481771</v>
      </c>
      <c r="AG93" s="198">
        <f t="shared" ref="AG93:AS93" si="58">+AF93</f>
        <v>1283.7751943481771</v>
      </c>
      <c r="AH93" s="198">
        <f t="shared" si="58"/>
        <v>1283.7751943481771</v>
      </c>
      <c r="AI93" s="198">
        <f t="shared" si="58"/>
        <v>1283.7751943481771</v>
      </c>
      <c r="AJ93" s="198">
        <f t="shared" si="58"/>
        <v>1283.7751943481771</v>
      </c>
      <c r="AK93" s="198">
        <f t="shared" si="58"/>
        <v>1283.7751943481771</v>
      </c>
      <c r="AL93" s="198">
        <f t="shared" si="58"/>
        <v>1283.7751943481771</v>
      </c>
      <c r="AM93" s="198">
        <f t="shared" si="58"/>
        <v>1283.7751943481771</v>
      </c>
      <c r="AN93" s="198">
        <f t="shared" si="58"/>
        <v>1283.7751943481771</v>
      </c>
      <c r="AO93" s="198">
        <f t="shared" si="58"/>
        <v>1283.7751943481771</v>
      </c>
      <c r="AP93" s="198">
        <f t="shared" si="58"/>
        <v>1283.7751943481771</v>
      </c>
      <c r="AQ93" s="198">
        <f t="shared" si="58"/>
        <v>1283.7751943481771</v>
      </c>
      <c r="AR93" s="198">
        <f t="shared" si="58"/>
        <v>1283.7751943481771</v>
      </c>
      <c r="AS93" s="198">
        <f t="shared" si="58"/>
        <v>1283.7751943481771</v>
      </c>
      <c r="AT93" s="198"/>
      <c r="AU93" s="198"/>
      <c r="AV93" s="198"/>
      <c r="AW93" s="198"/>
      <c r="AX93" s="198"/>
      <c r="AY93" s="198"/>
      <c r="AZ93" s="198"/>
      <c r="BA93" s="198"/>
      <c r="BB93" s="198"/>
      <c r="BC93" s="198"/>
      <c r="BD93" s="198"/>
    </row>
    <row r="94" spans="1:56" s="68" customFormat="1" hidden="1" outlineLevel="1" x14ac:dyDescent="0.4">
      <c r="A94" s="61" t="str">
        <f t="shared" si="47"/>
        <v xml:space="preserve">Debt Servicing </v>
      </c>
      <c r="B94" s="197">
        <f t="shared" si="54"/>
        <v>17972.852720874485</v>
      </c>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f>+AE93</f>
        <v>1283.7751943481771</v>
      </c>
      <c r="AF94" s="198">
        <f>+AF93</f>
        <v>1283.7751943481771</v>
      </c>
      <c r="AG94" s="198">
        <f t="shared" ref="AG94:AR94" si="59">+AG93</f>
        <v>1283.7751943481771</v>
      </c>
      <c r="AH94" s="198">
        <f t="shared" si="59"/>
        <v>1283.7751943481771</v>
      </c>
      <c r="AI94" s="198">
        <f t="shared" si="59"/>
        <v>1283.7751943481771</v>
      </c>
      <c r="AJ94" s="198">
        <f t="shared" si="59"/>
        <v>1283.7751943481771</v>
      </c>
      <c r="AK94" s="198">
        <f t="shared" si="59"/>
        <v>1283.7751943481771</v>
      </c>
      <c r="AL94" s="198">
        <f t="shared" si="59"/>
        <v>1283.7751943481771</v>
      </c>
      <c r="AM94" s="198">
        <f t="shared" si="59"/>
        <v>1283.7751943481771</v>
      </c>
      <c r="AN94" s="198">
        <f t="shared" si="59"/>
        <v>1283.7751943481771</v>
      </c>
      <c r="AO94" s="198">
        <f t="shared" si="59"/>
        <v>1283.7751943481771</v>
      </c>
      <c r="AP94" s="198">
        <f t="shared" si="59"/>
        <v>1283.7751943481771</v>
      </c>
      <c r="AQ94" s="198">
        <f t="shared" si="59"/>
        <v>1283.7751943481771</v>
      </c>
      <c r="AR94" s="198">
        <f t="shared" si="59"/>
        <v>1283.7751943481771</v>
      </c>
      <c r="AS94" s="198"/>
      <c r="AT94" s="198"/>
      <c r="AU94" s="198"/>
      <c r="AV94" s="198"/>
      <c r="AW94" s="198"/>
      <c r="AX94" s="198"/>
      <c r="AY94" s="198"/>
      <c r="AZ94" s="198"/>
      <c r="BA94" s="198"/>
      <c r="BB94" s="198"/>
      <c r="BC94" s="198"/>
      <c r="BD94" s="198"/>
    </row>
    <row r="95" spans="1:56" s="68" customFormat="1" hidden="1" outlineLevel="1" x14ac:dyDescent="0.4">
      <c r="A95" s="61" t="str">
        <f t="shared" si="47"/>
        <v>Balance mid year</v>
      </c>
      <c r="B95" s="197">
        <f t="shared" si="54"/>
        <v>225783.47072865677</v>
      </c>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v>0</v>
      </c>
      <c r="AE95" s="198">
        <f>+AD96-AE89</f>
        <v>27914.801366333872</v>
      </c>
      <c r="AF95" s="198">
        <f>+AE96-AF89</f>
        <v>26357.368532135035</v>
      </c>
      <c r="AG95" s="198">
        <f>+AF96-AG89</f>
        <v>24742.264787914035</v>
      </c>
      <c r="AH95" s="198">
        <f t="shared" ref="AH95:AS95" si="60">+AG96-AH89</f>
        <v>23067.354610526781</v>
      </c>
      <c r="AI95" s="198">
        <f t="shared" si="60"/>
        <v>21330.423399542273</v>
      </c>
      <c r="AJ95" s="198">
        <f t="shared" si="60"/>
        <v>19529.174549052681</v>
      </c>
      <c r="AK95" s="198">
        <f t="shared" si="60"/>
        <v>17661.226411054133</v>
      </c>
      <c r="AL95" s="198">
        <f t="shared" si="60"/>
        <v>15724.109146383096</v>
      </c>
      <c r="AM95" s="198">
        <f t="shared" si="60"/>
        <v>13715.261459044621</v>
      </c>
      <c r="AN95" s="198">
        <f t="shared" si="60"/>
        <v>11632.027209614476</v>
      </c>
      <c r="AO95" s="198">
        <f t="shared" si="60"/>
        <v>9471.6519032373799</v>
      </c>
      <c r="AP95" s="198">
        <f t="shared" si="60"/>
        <v>7231.2790475776683</v>
      </c>
      <c r="AQ95" s="198">
        <f t="shared" si="60"/>
        <v>4907.9463759068076</v>
      </c>
      <c r="AR95" s="198">
        <f t="shared" si="60"/>
        <v>2498.5819303338517</v>
      </c>
      <c r="AS95" s="198">
        <f t="shared" si="60"/>
        <v>3.865352482534945E-12</v>
      </c>
      <c r="AT95" s="198"/>
      <c r="AU95" s="198"/>
      <c r="AV95" s="198"/>
      <c r="AW95" s="198"/>
      <c r="AX95" s="198"/>
      <c r="AY95" s="198"/>
      <c r="AZ95" s="198"/>
      <c r="BA95" s="198"/>
      <c r="BB95" s="198"/>
      <c r="BC95" s="198"/>
      <c r="BD95" s="198"/>
    </row>
    <row r="96" spans="1:56" s="68" customFormat="1" hidden="1" outlineLevel="1" x14ac:dyDescent="0.4">
      <c r="A96" s="61" t="str">
        <f t="shared" si="47"/>
        <v>Balance</v>
      </c>
      <c r="B96" s="197">
        <f t="shared" si="54"/>
        <v>240625.47814761533</v>
      </c>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f>AD88-AD89</f>
        <v>28672.537617423801</v>
      </c>
      <c r="AE96" s="198">
        <f>+AE95-AE90</f>
        <v>27143.163353840388</v>
      </c>
      <c r="AF96" s="198">
        <f t="shared" ref="AF96:AS96" si="61">+AF95-AF90</f>
        <v>25557.157174190615</v>
      </c>
      <c r="AG96" s="198">
        <f t="shared" si="61"/>
        <v>23912.422028724326</v>
      </c>
      <c r="AH96" s="198">
        <f t="shared" si="61"/>
        <v>22206.783215053765</v>
      </c>
      <c r="AI96" s="198">
        <f t="shared" si="61"/>
        <v>20437.985502717689</v>
      </c>
      <c r="AJ96" s="198">
        <f t="shared" si="61"/>
        <v>18603.690151269602</v>
      </c>
      <c r="AK96" s="198">
        <f t="shared" si="61"/>
        <v>16701.471817947397</v>
      </c>
      <c r="AL96" s="198">
        <f t="shared" si="61"/>
        <v>14728.815350835639</v>
      </c>
      <c r="AM96" s="198">
        <f t="shared" si="61"/>
        <v>12683.112463280349</v>
      </c>
      <c r="AN96" s="198">
        <f t="shared" si="61"/>
        <v>10561.658285159147</v>
      </c>
      <c r="AO96" s="198">
        <f t="shared" si="61"/>
        <v>8361.647786446747</v>
      </c>
      <c r="AP96" s="198">
        <f t="shared" si="61"/>
        <v>6080.1720683470003</v>
      </c>
      <c r="AQ96" s="198">
        <f t="shared" si="61"/>
        <v>3714.2145170875115</v>
      </c>
      <c r="AR96" s="198">
        <f t="shared" si="61"/>
        <v>1260.6468152913255</v>
      </c>
      <c r="AS96" s="198">
        <f t="shared" si="61"/>
        <v>3.9362679334923691E-12</v>
      </c>
      <c r="AT96" s="198"/>
      <c r="AU96" s="198"/>
      <c r="AV96" s="198"/>
      <c r="AW96" s="198"/>
      <c r="AX96" s="198"/>
      <c r="AY96" s="198"/>
      <c r="AZ96" s="198"/>
      <c r="BA96" s="198"/>
      <c r="BB96" s="198"/>
      <c r="BC96" s="198"/>
      <c r="BD96" s="198"/>
    </row>
    <row r="97" spans="1:56" s="68" customFormat="1" hidden="1" outlineLevel="1" x14ac:dyDescent="0.4">
      <c r="A97" s="61"/>
      <c r="B97" s="197"/>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row>
    <row r="98" spans="1:56" s="71" customFormat="1" hidden="1" outlineLevel="1" x14ac:dyDescent="0.4">
      <c r="A98" s="72" t="str">
        <f t="shared" si="47"/>
        <v>Debt Forecasted</v>
      </c>
      <c r="B98" s="197">
        <f t="shared" ref="B98:B106" si="62">SUM(C98:BB98)</f>
        <v>29416.622559999996</v>
      </c>
      <c r="C98" s="198">
        <v>0</v>
      </c>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f>AE7</f>
        <v>29416.622559999996</v>
      </c>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row>
    <row r="99" spans="1:56" s="68" customFormat="1" hidden="1" outlineLevel="1" x14ac:dyDescent="0.4">
      <c r="A99" s="61" t="str">
        <f t="shared" si="47"/>
        <v>Principal</v>
      </c>
      <c r="B99" s="197">
        <f t="shared" si="62"/>
        <v>15584.89509791564</v>
      </c>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f>+AE103-AE101</f>
        <v>740.89861866356046</v>
      </c>
      <c r="AF99" s="198">
        <f>+AF103-AF101</f>
        <v>754.69557964257888</v>
      </c>
      <c r="AG99" s="198">
        <f t="shared" ref="AG99:AT100" si="63">+AG103-AG101</f>
        <v>783.06506411422788</v>
      </c>
      <c r="AH99" s="198">
        <f t="shared" si="63"/>
        <v>812.50097546168854</v>
      </c>
      <c r="AI99" s="198">
        <f t="shared" si="63"/>
        <v>843.04340134614449</v>
      </c>
      <c r="AJ99" s="198">
        <f t="shared" si="63"/>
        <v>874.73393634933404</v>
      </c>
      <c r="AK99" s="198">
        <f t="shared" si="63"/>
        <v>907.61573861964735</v>
      </c>
      <c r="AL99" s="198">
        <f t="shared" si="63"/>
        <v>941.73358864758666</v>
      </c>
      <c r="AM99" s="198">
        <f t="shared" si="63"/>
        <v>977.13395025063301</v>
      </c>
      <c r="AN99" s="198">
        <f t="shared" si="63"/>
        <v>1013.8650338505724</v>
      </c>
      <c r="AO99" s="198">
        <f t="shared" si="63"/>
        <v>1051.9768621294577</v>
      </c>
      <c r="AP99" s="198">
        <f t="shared" si="63"/>
        <v>1091.5213381536178</v>
      </c>
      <c r="AQ99" s="198">
        <f t="shared" si="63"/>
        <v>1132.5523160584944</v>
      </c>
      <c r="AR99" s="198">
        <f t="shared" si="63"/>
        <v>1175.1256743905626</v>
      </c>
      <c r="AS99" s="198">
        <f t="shared" si="63"/>
        <v>1219.2993922062251</v>
      </c>
      <c r="AT99" s="198">
        <f t="shared" si="63"/>
        <v>1265.1336280313078</v>
      </c>
      <c r="AU99" s="198"/>
      <c r="AV99" s="198"/>
      <c r="AW99" s="198"/>
      <c r="AX99" s="198"/>
      <c r="AY99" s="198"/>
      <c r="AZ99" s="198"/>
      <c r="BA99" s="198"/>
      <c r="BB99" s="198"/>
      <c r="BC99" s="198"/>
      <c r="BD99" s="198"/>
    </row>
    <row r="100" spans="1:56" s="68" customFormat="1" hidden="1" outlineLevel="1" x14ac:dyDescent="0.4">
      <c r="A100" s="61" t="str">
        <f t="shared" si="47"/>
        <v>Principal</v>
      </c>
      <c r="B100" s="197">
        <f t="shared" si="62"/>
        <v>13831.727462084365</v>
      </c>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f>+AF104-AF102</f>
        <v>768.74946664016647</v>
      </c>
      <c r="AG100" s="198">
        <f t="shared" si="63"/>
        <v>797.64724561850005</v>
      </c>
      <c r="AH100" s="198">
        <f t="shared" si="63"/>
        <v>827.63131039749942</v>
      </c>
      <c r="AI100" s="198">
        <f t="shared" si="63"/>
        <v>858.74249514790199</v>
      </c>
      <c r="AJ100" s="198">
        <f t="shared" si="63"/>
        <v>891.02316902276584</v>
      </c>
      <c r="AK100" s="198">
        <f t="shared" si="63"/>
        <v>924.51729385842782</v>
      </c>
      <c r="AL100" s="198">
        <f t="shared" si="63"/>
        <v>959.27048404447487</v>
      </c>
      <c r="AM100" s="198">
        <f t="shared" si="63"/>
        <v>995.33006864426716</v>
      </c>
      <c r="AN100" s="198">
        <f t="shared" si="63"/>
        <v>1032.7451558506104</v>
      </c>
      <c r="AO100" s="198">
        <f t="shared" si="63"/>
        <v>1071.5666998643574</v>
      </c>
      <c r="AP100" s="198">
        <f t="shared" si="63"/>
        <v>1111.8475702870187</v>
      </c>
      <c r="AQ100" s="198">
        <f t="shared" si="63"/>
        <v>1153.6426241218862</v>
      </c>
      <c r="AR100" s="198">
        <f t="shared" si="63"/>
        <v>1197.0087804817235</v>
      </c>
      <c r="AS100" s="198">
        <f t="shared" si="63"/>
        <v>1242.0050981047661</v>
      </c>
      <c r="AT100" s="198">
        <f t="shared" si="63"/>
        <v>7.1980316912837811E-14</v>
      </c>
      <c r="AU100" s="198"/>
      <c r="AV100" s="198"/>
      <c r="AW100" s="198"/>
      <c r="AX100" s="198"/>
      <c r="AY100" s="198"/>
      <c r="AZ100" s="198"/>
      <c r="BA100" s="198"/>
      <c r="BB100" s="198"/>
      <c r="BC100" s="198"/>
      <c r="BD100" s="198"/>
    </row>
    <row r="101" spans="1:56" s="68" customFormat="1" hidden="1" outlineLevel="1" x14ac:dyDescent="0.4">
      <c r="A101" s="61" t="str">
        <f t="shared" si="47"/>
        <v>Interest</v>
      </c>
      <c r="B101" s="197">
        <f t="shared" si="62"/>
        <v>5034.1905946379093</v>
      </c>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f>+AE98*$AE$8/2</f>
        <v>547.7942371210363</v>
      </c>
      <c r="AF101" s="198">
        <f>+AE106*$AE$8/2</f>
        <v>533.99727614201788</v>
      </c>
      <c r="AG101" s="198">
        <f t="shared" ref="AG101:AT101" si="64">+AF106*$AE$8/2</f>
        <v>505.62779167036894</v>
      </c>
      <c r="AH101" s="198">
        <f t="shared" si="64"/>
        <v>476.19188032290828</v>
      </c>
      <c r="AI101" s="198">
        <f t="shared" si="64"/>
        <v>445.64945443845232</v>
      </c>
      <c r="AJ101" s="198">
        <f t="shared" si="64"/>
        <v>413.95891943526277</v>
      </c>
      <c r="AK101" s="198">
        <f t="shared" si="64"/>
        <v>381.07711716494941</v>
      </c>
      <c r="AL101" s="198">
        <f t="shared" si="64"/>
        <v>346.95926713701004</v>
      </c>
      <c r="AM101" s="198">
        <f t="shared" si="64"/>
        <v>311.5589055339637</v>
      </c>
      <c r="AN101" s="198">
        <f t="shared" si="64"/>
        <v>274.82782193402426</v>
      </c>
      <c r="AO101" s="198">
        <f t="shared" si="64"/>
        <v>236.71599365513907</v>
      </c>
      <c r="AP101" s="198">
        <f t="shared" si="64"/>
        <v>197.17151763097888</v>
      </c>
      <c r="AQ101" s="198">
        <f t="shared" si="64"/>
        <v>156.14053972610247</v>
      </c>
      <c r="AR101" s="198">
        <f t="shared" si="64"/>
        <v>113.56718139403415</v>
      </c>
      <c r="AS101" s="198">
        <f t="shared" si="64"/>
        <v>69.393463578371723</v>
      </c>
      <c r="AT101" s="198">
        <f t="shared" si="64"/>
        <v>23.559227753288926</v>
      </c>
      <c r="AU101" s="198"/>
      <c r="AV101" s="198"/>
      <c r="AW101" s="198"/>
      <c r="AX101" s="198"/>
      <c r="AY101" s="198"/>
      <c r="AZ101" s="198"/>
      <c r="BA101" s="198"/>
      <c r="BB101" s="198"/>
      <c r="BC101" s="198"/>
      <c r="BD101" s="198"/>
    </row>
    <row r="102" spans="1:56" s="68" customFormat="1" hidden="1" outlineLevel="1" x14ac:dyDescent="0.4">
      <c r="A102" s="61" t="str">
        <f t="shared" si="47"/>
        <v>Interest</v>
      </c>
      <c r="B102" s="197">
        <f t="shared" si="62"/>
        <v>4209.9725188999882</v>
      </c>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f>+AF105*$AE$8/2</f>
        <v>519.94338914443028</v>
      </c>
      <c r="AG102" s="198">
        <f t="shared" ref="AG102:AT102" si="65">+AG105*$AE$8/2</f>
        <v>491.04561016609671</v>
      </c>
      <c r="AH102" s="198">
        <f t="shared" si="65"/>
        <v>461.06154538709734</v>
      </c>
      <c r="AI102" s="198">
        <f t="shared" si="65"/>
        <v>429.95036063669482</v>
      </c>
      <c r="AJ102" s="198">
        <f t="shared" si="65"/>
        <v>397.66968676183092</v>
      </c>
      <c r="AK102" s="198">
        <f t="shared" si="65"/>
        <v>364.17556192616894</v>
      </c>
      <c r="AL102" s="198">
        <f t="shared" si="65"/>
        <v>329.42237174012189</v>
      </c>
      <c r="AM102" s="198">
        <f t="shared" si="65"/>
        <v>293.36278714032954</v>
      </c>
      <c r="AN102" s="198">
        <f t="shared" si="65"/>
        <v>255.94769993398631</v>
      </c>
      <c r="AO102" s="198">
        <f t="shared" si="65"/>
        <v>217.12615592023946</v>
      </c>
      <c r="AP102" s="198">
        <f t="shared" si="65"/>
        <v>176.84528549757812</v>
      </c>
      <c r="AQ102" s="198">
        <f t="shared" si="65"/>
        <v>135.05023166271053</v>
      </c>
      <c r="AR102" s="198">
        <f t="shared" si="65"/>
        <v>91.684075302873111</v>
      </c>
      <c r="AS102" s="198">
        <f t="shared" si="65"/>
        <v>46.687757679830511</v>
      </c>
      <c r="AT102" s="198">
        <f t="shared" si="65"/>
        <v>-7.1980316912837811E-14</v>
      </c>
      <c r="AU102" s="198"/>
      <c r="AV102" s="198"/>
      <c r="AW102" s="198"/>
      <c r="AX102" s="198"/>
      <c r="AY102" s="198"/>
      <c r="AZ102" s="198"/>
      <c r="BA102" s="198"/>
      <c r="BB102" s="198"/>
      <c r="BC102" s="198"/>
      <c r="BD102" s="198"/>
    </row>
    <row r="103" spans="1:56" s="68" customFormat="1" hidden="1" outlineLevel="1" x14ac:dyDescent="0.4">
      <c r="A103" s="61" t="str">
        <f t="shared" si="47"/>
        <v xml:space="preserve">Debt Servicing </v>
      </c>
      <c r="B103" s="197">
        <f t="shared" si="62"/>
        <v>20619.085692553548</v>
      </c>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f>-PMT(AE8/2,AE9*2,AE98)</f>
        <v>1288.6928557845968</v>
      </c>
      <c r="AF103" s="198">
        <f t="shared" ref="AF103:AT103" si="66">+AE103</f>
        <v>1288.6928557845968</v>
      </c>
      <c r="AG103" s="198">
        <f t="shared" si="66"/>
        <v>1288.6928557845968</v>
      </c>
      <c r="AH103" s="198">
        <f t="shared" si="66"/>
        <v>1288.6928557845968</v>
      </c>
      <c r="AI103" s="198">
        <f t="shared" si="66"/>
        <v>1288.6928557845968</v>
      </c>
      <c r="AJ103" s="198">
        <f t="shared" si="66"/>
        <v>1288.6928557845968</v>
      </c>
      <c r="AK103" s="198">
        <f t="shared" si="66"/>
        <v>1288.6928557845968</v>
      </c>
      <c r="AL103" s="198">
        <f t="shared" si="66"/>
        <v>1288.6928557845968</v>
      </c>
      <c r="AM103" s="198">
        <f t="shared" si="66"/>
        <v>1288.6928557845968</v>
      </c>
      <c r="AN103" s="198">
        <f t="shared" si="66"/>
        <v>1288.6928557845968</v>
      </c>
      <c r="AO103" s="198">
        <f t="shared" si="66"/>
        <v>1288.6928557845968</v>
      </c>
      <c r="AP103" s="198">
        <f t="shared" si="66"/>
        <v>1288.6928557845968</v>
      </c>
      <c r="AQ103" s="198">
        <f t="shared" si="66"/>
        <v>1288.6928557845968</v>
      </c>
      <c r="AR103" s="198">
        <f t="shared" si="66"/>
        <v>1288.6928557845968</v>
      </c>
      <c r="AS103" s="198">
        <f t="shared" si="66"/>
        <v>1288.6928557845968</v>
      </c>
      <c r="AT103" s="198">
        <f t="shared" si="66"/>
        <v>1288.6928557845968</v>
      </c>
      <c r="AU103" s="198"/>
      <c r="AV103" s="198"/>
      <c r="AW103" s="198"/>
      <c r="AX103" s="198"/>
      <c r="AY103" s="198"/>
      <c r="AZ103" s="198"/>
      <c r="BA103" s="198"/>
      <c r="BB103" s="198"/>
      <c r="BC103" s="198"/>
      <c r="BD103" s="198"/>
    </row>
    <row r="104" spans="1:56" s="68" customFormat="1" hidden="1" outlineLevel="1" x14ac:dyDescent="0.4">
      <c r="A104" s="61" t="str">
        <f t="shared" si="47"/>
        <v xml:space="preserve">Debt Servicing </v>
      </c>
      <c r="B104" s="197">
        <f t="shared" si="62"/>
        <v>18041.699980984355</v>
      </c>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f t="shared" ref="AF104:AS104" si="67">+AF103</f>
        <v>1288.6928557845968</v>
      </c>
      <c r="AG104" s="198">
        <f t="shared" si="67"/>
        <v>1288.6928557845968</v>
      </c>
      <c r="AH104" s="198">
        <f t="shared" si="67"/>
        <v>1288.6928557845968</v>
      </c>
      <c r="AI104" s="198">
        <f t="shared" si="67"/>
        <v>1288.6928557845968</v>
      </c>
      <c r="AJ104" s="198">
        <f t="shared" si="67"/>
        <v>1288.6928557845968</v>
      </c>
      <c r="AK104" s="198">
        <f t="shared" si="67"/>
        <v>1288.6928557845968</v>
      </c>
      <c r="AL104" s="198">
        <f t="shared" si="67"/>
        <v>1288.6928557845968</v>
      </c>
      <c r="AM104" s="198">
        <f t="shared" si="67"/>
        <v>1288.6928557845968</v>
      </c>
      <c r="AN104" s="198">
        <f t="shared" si="67"/>
        <v>1288.6928557845968</v>
      </c>
      <c r="AO104" s="198">
        <f t="shared" si="67"/>
        <v>1288.6928557845968</v>
      </c>
      <c r="AP104" s="198">
        <f t="shared" si="67"/>
        <v>1288.6928557845968</v>
      </c>
      <c r="AQ104" s="198">
        <f t="shared" si="67"/>
        <v>1288.6928557845968</v>
      </c>
      <c r="AR104" s="198">
        <f t="shared" si="67"/>
        <v>1288.6928557845968</v>
      </c>
      <c r="AS104" s="198">
        <f t="shared" si="67"/>
        <v>1288.6928557845968</v>
      </c>
      <c r="AT104" s="198"/>
      <c r="AU104" s="198"/>
      <c r="AV104" s="198"/>
      <c r="AW104" s="198"/>
      <c r="AX104" s="198"/>
      <c r="AY104" s="198"/>
      <c r="AZ104" s="198"/>
      <c r="BA104" s="198"/>
      <c r="BB104" s="198"/>
      <c r="BC104" s="198"/>
      <c r="BD104" s="198"/>
    </row>
    <row r="105" spans="1:56" s="68" customFormat="1" hidden="1" outlineLevel="1" x14ac:dyDescent="0.4">
      <c r="A105" s="61" t="str">
        <f t="shared" si="47"/>
        <v>Balance mid year</v>
      </c>
      <c r="B105" s="197">
        <f t="shared" si="62"/>
        <v>226076.07781220588</v>
      </c>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f>+AE106-AF99</f>
        <v>27921.028361693858</v>
      </c>
      <c r="AG105" s="198">
        <f t="shared" ref="AG105:AT105" si="68">+AF106-AG99</f>
        <v>26369.213830939465</v>
      </c>
      <c r="AH105" s="198">
        <f t="shared" si="68"/>
        <v>24759.065609859277</v>
      </c>
      <c r="AI105" s="198">
        <f t="shared" si="68"/>
        <v>23088.390898115631</v>
      </c>
      <c r="AJ105" s="198">
        <f t="shared" si="68"/>
        <v>21354.914466618397</v>
      </c>
      <c r="AK105" s="198">
        <f t="shared" si="68"/>
        <v>19556.275558975984</v>
      </c>
      <c r="AL105" s="198">
        <f t="shared" si="68"/>
        <v>17690.02467646997</v>
      </c>
      <c r="AM105" s="198">
        <f t="shared" si="68"/>
        <v>15753.620242174862</v>
      </c>
      <c r="AN105" s="198">
        <f t="shared" si="68"/>
        <v>13744.425139680023</v>
      </c>
      <c r="AO105" s="198">
        <f t="shared" si="68"/>
        <v>11659.703121699955</v>
      </c>
      <c r="AP105" s="198">
        <f t="shared" si="68"/>
        <v>9496.6150836819797</v>
      </c>
      <c r="AQ105" s="198">
        <f t="shared" si="68"/>
        <v>7252.2151973364671</v>
      </c>
      <c r="AR105" s="198">
        <f t="shared" si="68"/>
        <v>4923.4468988240187</v>
      </c>
      <c r="AS105" s="198">
        <f t="shared" si="68"/>
        <v>2507.1387261360701</v>
      </c>
      <c r="AT105" s="198">
        <f t="shared" si="68"/>
        <v>-3.865352482534945E-12</v>
      </c>
      <c r="AU105" s="198"/>
      <c r="AV105" s="198"/>
      <c r="AW105" s="198"/>
      <c r="AX105" s="198"/>
      <c r="AY105" s="198"/>
      <c r="AZ105" s="198"/>
      <c r="BA105" s="198"/>
      <c r="BB105" s="198"/>
      <c r="BC105" s="198"/>
      <c r="BD105" s="198"/>
    </row>
    <row r="106" spans="1:56" s="68" customFormat="1" hidden="1" outlineLevel="1" x14ac:dyDescent="0.4">
      <c r="A106" s="61" t="str">
        <f t="shared" si="47"/>
        <v>Balance</v>
      </c>
      <c r="B106" s="197">
        <f t="shared" si="62"/>
        <v>240920.07429145803</v>
      </c>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f>AE98-AE99</f>
        <v>28675.723941336437</v>
      </c>
      <c r="AF106" s="198">
        <f>+AF105-AF100</f>
        <v>27152.278895053692</v>
      </c>
      <c r="AG106" s="198">
        <f t="shared" ref="AG106:AT106" si="69">+AG105-AG100</f>
        <v>25571.566585320965</v>
      </c>
      <c r="AH106" s="198">
        <f t="shared" si="69"/>
        <v>23931.434299461776</v>
      </c>
      <c r="AI106" s="198">
        <f t="shared" si="69"/>
        <v>22229.64840296773</v>
      </c>
      <c r="AJ106" s="198">
        <f t="shared" si="69"/>
        <v>20463.89129759563</v>
      </c>
      <c r="AK106" s="198">
        <f t="shared" si="69"/>
        <v>18631.758265117554</v>
      </c>
      <c r="AL106" s="198">
        <f t="shared" si="69"/>
        <v>16730.754192425495</v>
      </c>
      <c r="AM106" s="198">
        <f t="shared" si="69"/>
        <v>14758.290173530595</v>
      </c>
      <c r="AN106" s="198">
        <f t="shared" si="69"/>
        <v>12711.679983829412</v>
      </c>
      <c r="AO106" s="198">
        <f t="shared" si="69"/>
        <v>10588.136421835598</v>
      </c>
      <c r="AP106" s="198">
        <f t="shared" si="69"/>
        <v>8384.7675133949615</v>
      </c>
      <c r="AQ106" s="198">
        <f t="shared" si="69"/>
        <v>6098.5725732145811</v>
      </c>
      <c r="AR106" s="198">
        <f t="shared" si="69"/>
        <v>3726.4381183422952</v>
      </c>
      <c r="AS106" s="198">
        <f t="shared" si="69"/>
        <v>1265.1336280313039</v>
      </c>
      <c r="AT106" s="198">
        <f t="shared" si="69"/>
        <v>-3.9373327994477832E-12</v>
      </c>
      <c r="AU106" s="198"/>
      <c r="AV106" s="198"/>
      <c r="AW106" s="198"/>
      <c r="AX106" s="198"/>
      <c r="AY106" s="198"/>
      <c r="AZ106" s="198"/>
      <c r="BA106" s="198"/>
      <c r="BB106" s="198"/>
      <c r="BC106" s="198"/>
      <c r="BD106" s="198"/>
    </row>
    <row r="107" spans="1:56" s="68" customFormat="1" collapsed="1" x14ac:dyDescent="0.4">
      <c r="A107" s="61"/>
      <c r="B107" s="197"/>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row>
    <row r="108" spans="1:56" s="200" customFormat="1" x14ac:dyDescent="0.4">
      <c r="A108" s="74" t="s">
        <v>65</v>
      </c>
      <c r="B108" s="197">
        <f t="shared" si="41"/>
        <v>231503.02555289966</v>
      </c>
      <c r="C108" s="199"/>
      <c r="D108" s="199">
        <f t="shared" ref="D108:BD108" si="70">SUMIF($A$28:$A$107,"Debt Forecasted",D28:D107)</f>
        <v>0</v>
      </c>
      <c r="E108" s="199">
        <f t="shared" si="70"/>
        <v>0</v>
      </c>
      <c r="F108" s="199">
        <f t="shared" si="70"/>
        <v>0</v>
      </c>
      <c r="G108" s="199">
        <f t="shared" si="70"/>
        <v>0</v>
      </c>
      <c r="H108" s="199">
        <f t="shared" si="70"/>
        <v>0</v>
      </c>
      <c r="I108" s="199">
        <f t="shared" si="70"/>
        <v>0</v>
      </c>
      <c r="J108" s="199">
        <f t="shared" si="70"/>
        <v>0</v>
      </c>
      <c r="K108" s="199">
        <f t="shared" si="70"/>
        <v>0</v>
      </c>
      <c r="L108" s="199">
        <f t="shared" si="70"/>
        <v>0</v>
      </c>
      <c r="M108" s="199">
        <f t="shared" si="70"/>
        <v>0</v>
      </c>
      <c r="N108" s="199">
        <f t="shared" si="70"/>
        <v>0</v>
      </c>
      <c r="O108" s="199">
        <f t="shared" si="70"/>
        <v>0</v>
      </c>
      <c r="P108" s="199">
        <f t="shared" si="70"/>
        <v>0</v>
      </c>
      <c r="Q108" s="199">
        <f t="shared" si="70"/>
        <v>0</v>
      </c>
      <c r="R108" s="199">
        <f t="shared" si="70"/>
        <v>0</v>
      </c>
      <c r="S108" s="199">
        <f t="shared" si="70"/>
        <v>0</v>
      </c>
      <c r="T108" s="199">
        <f t="shared" si="70"/>
        <v>0</v>
      </c>
      <c r="U108" s="199">
        <f t="shared" si="70"/>
        <v>0</v>
      </c>
      <c r="V108" s="199">
        <f t="shared" si="70"/>
        <v>0</v>
      </c>
      <c r="W108" s="199">
        <f t="shared" si="70"/>
        <v>0</v>
      </c>
      <c r="X108" s="198">
        <f t="shared" si="70"/>
        <v>19118.63714803569</v>
      </c>
      <c r="Y108" s="198">
        <f t="shared" si="70"/>
        <v>80480.9142065864</v>
      </c>
      <c r="Z108" s="198">
        <f t="shared" si="70"/>
        <v>43424.551356108008</v>
      </c>
      <c r="AA108" s="198">
        <f t="shared" si="70"/>
        <v>6404.1550735759993</v>
      </c>
      <c r="AB108" s="198">
        <f t="shared" si="70"/>
        <v>16282.964808593599</v>
      </c>
      <c r="AC108" s="198">
        <f t="shared" si="70"/>
        <v>6958.5578399999995</v>
      </c>
      <c r="AD108" s="198">
        <f t="shared" si="70"/>
        <v>29416.622559999996</v>
      </c>
      <c r="AE108" s="198">
        <f t="shared" si="70"/>
        <v>29416.622559999996</v>
      </c>
      <c r="AF108" s="198">
        <f t="shared" si="70"/>
        <v>0</v>
      </c>
      <c r="AG108" s="198">
        <f t="shared" si="70"/>
        <v>0</v>
      </c>
      <c r="AH108" s="199">
        <f t="shared" si="70"/>
        <v>0</v>
      </c>
      <c r="AI108" s="199">
        <f t="shared" si="70"/>
        <v>0</v>
      </c>
      <c r="AJ108" s="199">
        <f t="shared" si="70"/>
        <v>0</v>
      </c>
      <c r="AK108" s="199">
        <f t="shared" si="70"/>
        <v>0</v>
      </c>
      <c r="AL108" s="199">
        <f t="shared" si="70"/>
        <v>0</v>
      </c>
      <c r="AM108" s="199">
        <f t="shared" si="70"/>
        <v>0</v>
      </c>
      <c r="AN108" s="199">
        <f t="shared" si="70"/>
        <v>0</v>
      </c>
      <c r="AO108" s="199">
        <f t="shared" si="70"/>
        <v>0</v>
      </c>
      <c r="AP108" s="199">
        <f t="shared" si="70"/>
        <v>0</v>
      </c>
      <c r="AQ108" s="199">
        <f t="shared" si="70"/>
        <v>0</v>
      </c>
      <c r="AR108" s="199">
        <f t="shared" si="70"/>
        <v>0</v>
      </c>
      <c r="AS108" s="199">
        <f t="shared" si="70"/>
        <v>0</v>
      </c>
      <c r="AT108" s="199">
        <f t="shared" si="70"/>
        <v>0</v>
      </c>
      <c r="AU108" s="199">
        <f t="shared" si="70"/>
        <v>0</v>
      </c>
      <c r="AV108" s="199">
        <f t="shared" si="70"/>
        <v>0</v>
      </c>
      <c r="AW108" s="199">
        <f t="shared" si="70"/>
        <v>0</v>
      </c>
      <c r="AX108" s="199">
        <f t="shared" si="70"/>
        <v>0</v>
      </c>
      <c r="AY108" s="199">
        <f t="shared" si="70"/>
        <v>0</v>
      </c>
      <c r="AZ108" s="199">
        <f t="shared" si="70"/>
        <v>0</v>
      </c>
      <c r="BA108" s="199">
        <f t="shared" si="70"/>
        <v>0</v>
      </c>
      <c r="BB108" s="199">
        <f t="shared" si="70"/>
        <v>0</v>
      </c>
      <c r="BC108" s="199">
        <f t="shared" si="70"/>
        <v>0</v>
      </c>
      <c r="BD108" s="199">
        <f t="shared" si="70"/>
        <v>0</v>
      </c>
    </row>
    <row r="109" spans="1:56" s="68" customFormat="1" x14ac:dyDescent="0.4">
      <c r="A109" s="61" t="s">
        <v>84</v>
      </c>
      <c r="B109" s="197">
        <f t="shared" si="41"/>
        <v>231503.02555289966</v>
      </c>
      <c r="C109" s="198">
        <f t="shared" ref="C109:BD109" si="71">SUMIF($A$28:$A$107,"Principal",C28:C107)</f>
        <v>0</v>
      </c>
      <c r="D109" s="198">
        <f t="shared" si="71"/>
        <v>0</v>
      </c>
      <c r="E109" s="198">
        <f t="shared" si="71"/>
        <v>0</v>
      </c>
      <c r="F109" s="198">
        <f t="shared" si="71"/>
        <v>0</v>
      </c>
      <c r="G109" s="198">
        <f t="shared" si="71"/>
        <v>0</v>
      </c>
      <c r="H109" s="198">
        <f t="shared" si="71"/>
        <v>0</v>
      </c>
      <c r="I109" s="198">
        <f t="shared" si="71"/>
        <v>0</v>
      </c>
      <c r="J109" s="198">
        <f t="shared" si="71"/>
        <v>0</v>
      </c>
      <c r="K109" s="198">
        <f t="shared" si="71"/>
        <v>0</v>
      </c>
      <c r="L109" s="198">
        <f t="shared" si="71"/>
        <v>0</v>
      </c>
      <c r="M109" s="198">
        <f t="shared" si="71"/>
        <v>0</v>
      </c>
      <c r="N109" s="198">
        <f t="shared" si="71"/>
        <v>0</v>
      </c>
      <c r="O109" s="198">
        <f t="shared" si="71"/>
        <v>0</v>
      </c>
      <c r="P109" s="198">
        <f t="shared" si="71"/>
        <v>0</v>
      </c>
      <c r="Q109" s="198">
        <f t="shared" si="71"/>
        <v>0</v>
      </c>
      <c r="R109" s="198">
        <f t="shared" si="71"/>
        <v>0</v>
      </c>
      <c r="S109" s="198">
        <f t="shared" si="71"/>
        <v>0</v>
      </c>
      <c r="T109" s="198">
        <f t="shared" si="71"/>
        <v>0</v>
      </c>
      <c r="U109" s="198">
        <f t="shared" si="71"/>
        <v>0</v>
      </c>
      <c r="V109" s="198">
        <f t="shared" si="71"/>
        <v>0</v>
      </c>
      <c r="W109" s="198">
        <f t="shared" si="71"/>
        <v>0</v>
      </c>
      <c r="X109" s="198">
        <f t="shared" si="71"/>
        <v>250.17837370218118</v>
      </c>
      <c r="Y109" s="198">
        <f t="shared" si="71"/>
        <v>3098.6205842759214</v>
      </c>
      <c r="Z109" s="198">
        <f t="shared" si="71"/>
        <v>6433.5833400954789</v>
      </c>
      <c r="AA109" s="198">
        <f t="shared" si="71"/>
        <v>7949.7459891572253</v>
      </c>
      <c r="AB109" s="198">
        <f t="shared" si="71"/>
        <v>8803.9558869159991</v>
      </c>
      <c r="AC109" s="198">
        <f t="shared" si="71"/>
        <v>9705.9317401579701</v>
      </c>
      <c r="AD109" s="198">
        <f t="shared" si="71"/>
        <v>10964.414627512027</v>
      </c>
      <c r="AE109" s="198">
        <f t="shared" si="71"/>
        <v>12843.049373158154</v>
      </c>
      <c r="AF109" s="198">
        <f t="shared" si="71"/>
        <v>14046.838600663865</v>
      </c>
      <c r="AG109" s="198">
        <f t="shared" si="71"/>
        <v>14540.029955374563</v>
      </c>
      <c r="AH109" s="198">
        <f t="shared" si="71"/>
        <v>15050.567655302186</v>
      </c>
      <c r="AI109" s="198">
        <f t="shared" si="71"/>
        <v>15579.0628661418</v>
      </c>
      <c r="AJ109" s="198">
        <f t="shared" si="71"/>
        <v>16126.148324574815</v>
      </c>
      <c r="AK109" s="198">
        <f t="shared" si="71"/>
        <v>16692.479100947377</v>
      </c>
      <c r="AL109" s="198">
        <f t="shared" si="71"/>
        <v>17278.733388961729</v>
      </c>
      <c r="AM109" s="198">
        <f t="shared" si="71"/>
        <v>17481.051954666411</v>
      </c>
      <c r="AN109" s="198">
        <f t="shared" si="71"/>
        <v>13426.790786445112</v>
      </c>
      <c r="AO109" s="198">
        <f t="shared" si="71"/>
        <v>8534.0364666706155</v>
      </c>
      <c r="AP109" s="198">
        <f t="shared" si="71"/>
        <v>6664.5371010103972</v>
      </c>
      <c r="AQ109" s="198">
        <f t="shared" si="71"/>
        <v>5923.4349648917987</v>
      </c>
      <c r="AR109" s="198">
        <f t="shared" si="71"/>
        <v>5122.749538640468</v>
      </c>
      <c r="AS109" s="198">
        <f t="shared" si="71"/>
        <v>3721.9513056023129</v>
      </c>
      <c r="AT109" s="198">
        <f t="shared" si="71"/>
        <v>1265.1336280313078</v>
      </c>
      <c r="AU109" s="198">
        <f t="shared" si="71"/>
        <v>0</v>
      </c>
      <c r="AV109" s="198">
        <f t="shared" si="71"/>
        <v>0</v>
      </c>
      <c r="AW109" s="198">
        <f t="shared" si="71"/>
        <v>0</v>
      </c>
      <c r="AX109" s="198">
        <f t="shared" si="71"/>
        <v>0</v>
      </c>
      <c r="AY109" s="198">
        <f t="shared" si="71"/>
        <v>0</v>
      </c>
      <c r="AZ109" s="198">
        <f t="shared" si="71"/>
        <v>0</v>
      </c>
      <c r="BA109" s="198">
        <f t="shared" si="71"/>
        <v>0</v>
      </c>
      <c r="BB109" s="198">
        <f t="shared" si="71"/>
        <v>0</v>
      </c>
      <c r="BC109" s="198">
        <f t="shared" si="71"/>
        <v>0</v>
      </c>
      <c r="BD109" s="198">
        <f t="shared" si="71"/>
        <v>0</v>
      </c>
    </row>
    <row r="110" spans="1:56" s="68" customFormat="1" x14ac:dyDescent="0.4">
      <c r="A110" s="61" t="s">
        <v>68</v>
      </c>
      <c r="B110" s="197">
        <f t="shared" si="41"/>
        <v>67894.882253929303</v>
      </c>
      <c r="C110" s="198">
        <f t="shared" ref="C110:BD110" si="72">SUMIF($A$28:$A$107,"Interest",C28:C107)</f>
        <v>0</v>
      </c>
      <c r="D110" s="198">
        <f t="shared" si="72"/>
        <v>0</v>
      </c>
      <c r="E110" s="198">
        <f t="shared" si="72"/>
        <v>0</v>
      </c>
      <c r="F110" s="198">
        <f t="shared" si="72"/>
        <v>0</v>
      </c>
      <c r="G110" s="198">
        <f t="shared" si="72"/>
        <v>0</v>
      </c>
      <c r="H110" s="198">
        <f t="shared" si="72"/>
        <v>0</v>
      </c>
      <c r="I110" s="198">
        <f t="shared" si="72"/>
        <v>0</v>
      </c>
      <c r="J110" s="198">
        <f t="shared" si="72"/>
        <v>0</v>
      </c>
      <c r="K110" s="198">
        <f t="shared" si="72"/>
        <v>0</v>
      </c>
      <c r="L110" s="198">
        <f t="shared" si="72"/>
        <v>0</v>
      </c>
      <c r="M110" s="198">
        <f t="shared" si="72"/>
        <v>0</v>
      </c>
      <c r="N110" s="198">
        <f t="shared" si="72"/>
        <v>0</v>
      </c>
      <c r="O110" s="198">
        <f t="shared" si="72"/>
        <v>0</v>
      </c>
      <c r="P110" s="198">
        <f t="shared" si="72"/>
        <v>0</v>
      </c>
      <c r="Q110" s="198">
        <f t="shared" si="72"/>
        <v>0</v>
      </c>
      <c r="R110" s="198">
        <f t="shared" si="72"/>
        <v>0</v>
      </c>
      <c r="S110" s="198">
        <f t="shared" si="72"/>
        <v>0</v>
      </c>
      <c r="T110" s="198">
        <f t="shared" si="72"/>
        <v>0</v>
      </c>
      <c r="U110" s="198">
        <f t="shared" si="72"/>
        <v>0</v>
      </c>
      <c r="V110" s="198">
        <f t="shared" si="72"/>
        <v>0</v>
      </c>
      <c r="W110" s="198">
        <f t="shared" si="72"/>
        <v>0</v>
      </c>
      <c r="X110" s="198">
        <f t="shared" si="72"/>
        <v>154.38299497038818</v>
      </c>
      <c r="Y110" s="198">
        <f t="shared" si="72"/>
        <v>1962.1942726009354</v>
      </c>
      <c r="Z110" s="198">
        <f t="shared" si="72"/>
        <v>3941.1573535011921</v>
      </c>
      <c r="AA110" s="198">
        <f t="shared" si="72"/>
        <v>4573.134461661557</v>
      </c>
      <c r="AB110" s="198">
        <f t="shared" si="72"/>
        <v>4700.9307390505173</v>
      </c>
      <c r="AC110" s="198">
        <f t="shared" si="72"/>
        <v>4806.5852191495787</v>
      </c>
      <c r="AD110" s="198">
        <f t="shared" si="72"/>
        <v>5134.2849870258715</v>
      </c>
      <c r="AE110" s="198">
        <f t="shared" si="72"/>
        <v>5828.1182915125191</v>
      </c>
      <c r="AF110" s="198">
        <f t="shared" si="72"/>
        <v>5913.0219197914066</v>
      </c>
      <c r="AG110" s="198">
        <f t="shared" si="72"/>
        <v>5419.830565080706</v>
      </c>
      <c r="AH110" s="198">
        <f t="shared" si="72"/>
        <v>4909.2928651530838</v>
      </c>
      <c r="AI110" s="198">
        <f t="shared" si="72"/>
        <v>4380.7976543134691</v>
      </c>
      <c r="AJ110" s="198">
        <f t="shared" si="72"/>
        <v>3833.7121958804528</v>
      </c>
      <c r="AK110" s="198">
        <f t="shared" si="72"/>
        <v>3267.3814195078912</v>
      </c>
      <c r="AL110" s="198">
        <f t="shared" si="72"/>
        <v>2681.1271314935407</v>
      </c>
      <c r="AM110" s="198">
        <f t="shared" si="72"/>
        <v>2074.2471971162859</v>
      </c>
      <c r="AN110" s="198">
        <f t="shared" si="72"/>
        <v>1472.2548771333004</v>
      </c>
      <c r="AO110" s="198">
        <f t="shared" si="72"/>
        <v>1051.0833601879806</v>
      </c>
      <c r="AP110" s="198">
        <f t="shared" si="72"/>
        <v>772.44296862608689</v>
      </c>
      <c r="AQ110" s="198">
        <f t="shared" si="72"/>
        <v>531.53892959695406</v>
      </c>
      <c r="AR110" s="198">
        <f t="shared" si="72"/>
        <v>324.5940225072539</v>
      </c>
      <c r="AS110" s="198">
        <f t="shared" si="72"/>
        <v>139.20960031505768</v>
      </c>
      <c r="AT110" s="198">
        <f t="shared" si="72"/>
        <v>23.559227753288855</v>
      </c>
      <c r="AU110" s="198">
        <f t="shared" si="72"/>
        <v>0</v>
      </c>
      <c r="AV110" s="198">
        <f t="shared" si="72"/>
        <v>0</v>
      </c>
      <c r="AW110" s="198">
        <f t="shared" si="72"/>
        <v>0</v>
      </c>
      <c r="AX110" s="198">
        <f t="shared" si="72"/>
        <v>0</v>
      </c>
      <c r="AY110" s="198">
        <f t="shared" si="72"/>
        <v>0</v>
      </c>
      <c r="AZ110" s="198">
        <f t="shared" si="72"/>
        <v>0</v>
      </c>
      <c r="BA110" s="198">
        <f t="shared" si="72"/>
        <v>0</v>
      </c>
      <c r="BB110" s="198">
        <f t="shared" si="72"/>
        <v>0</v>
      </c>
      <c r="BC110" s="198">
        <f t="shared" si="72"/>
        <v>0</v>
      </c>
      <c r="BD110" s="198">
        <f t="shared" si="72"/>
        <v>0</v>
      </c>
    </row>
    <row r="111" spans="1:56" s="68" customFormat="1" x14ac:dyDescent="0.4">
      <c r="A111" s="61" t="s">
        <v>69</v>
      </c>
      <c r="B111" s="197">
        <f t="shared" si="41"/>
        <v>299397.90780682903</v>
      </c>
      <c r="C111" s="198">
        <f>+C109+C110</f>
        <v>0</v>
      </c>
      <c r="D111" s="198">
        <f t="shared" ref="D111:AZ111" si="73">+D109+D110</f>
        <v>0</v>
      </c>
      <c r="E111" s="198">
        <f t="shared" si="73"/>
        <v>0</v>
      </c>
      <c r="F111" s="198">
        <f t="shared" si="73"/>
        <v>0</v>
      </c>
      <c r="G111" s="198">
        <f t="shared" si="73"/>
        <v>0</v>
      </c>
      <c r="H111" s="198">
        <f t="shared" si="73"/>
        <v>0</v>
      </c>
      <c r="I111" s="198">
        <f t="shared" si="73"/>
        <v>0</v>
      </c>
      <c r="J111" s="198">
        <f t="shared" si="73"/>
        <v>0</v>
      </c>
      <c r="K111" s="198">
        <f t="shared" si="73"/>
        <v>0</v>
      </c>
      <c r="L111" s="198">
        <f t="shared" si="73"/>
        <v>0</v>
      </c>
      <c r="M111" s="198">
        <f t="shared" si="73"/>
        <v>0</v>
      </c>
      <c r="N111" s="198">
        <f t="shared" si="73"/>
        <v>0</v>
      </c>
      <c r="O111" s="198">
        <f t="shared" si="73"/>
        <v>0</v>
      </c>
      <c r="P111" s="198">
        <f t="shared" si="73"/>
        <v>0</v>
      </c>
      <c r="Q111" s="198">
        <f t="shared" si="73"/>
        <v>0</v>
      </c>
      <c r="R111" s="198">
        <f t="shared" si="73"/>
        <v>0</v>
      </c>
      <c r="S111" s="198">
        <f t="shared" si="73"/>
        <v>0</v>
      </c>
      <c r="T111" s="198">
        <f t="shared" si="73"/>
        <v>0</v>
      </c>
      <c r="U111" s="198">
        <f t="shared" si="73"/>
        <v>0</v>
      </c>
      <c r="V111" s="198">
        <f t="shared" si="73"/>
        <v>0</v>
      </c>
      <c r="W111" s="198">
        <f t="shared" si="73"/>
        <v>0</v>
      </c>
      <c r="X111" s="198">
        <f t="shared" si="73"/>
        <v>404.56136867256936</v>
      </c>
      <c r="Y111" s="198">
        <f t="shared" si="73"/>
        <v>5060.8148568768565</v>
      </c>
      <c r="Z111" s="198">
        <f t="shared" si="73"/>
        <v>10374.740693596672</v>
      </c>
      <c r="AA111" s="198">
        <f t="shared" si="73"/>
        <v>12522.880450818782</v>
      </c>
      <c r="AB111" s="198">
        <f t="shared" si="73"/>
        <v>13504.886625966516</v>
      </c>
      <c r="AC111" s="198">
        <f t="shared" si="73"/>
        <v>14512.516959307548</v>
      </c>
      <c r="AD111" s="198">
        <f t="shared" si="73"/>
        <v>16098.699614537898</v>
      </c>
      <c r="AE111" s="198">
        <f t="shared" si="73"/>
        <v>18671.167664670673</v>
      </c>
      <c r="AF111" s="198">
        <f t="shared" si="73"/>
        <v>19959.860520455273</v>
      </c>
      <c r="AG111" s="198">
        <f t="shared" si="73"/>
        <v>19959.86052045527</v>
      </c>
      <c r="AH111" s="198">
        <f t="shared" si="73"/>
        <v>19959.86052045527</v>
      </c>
      <c r="AI111" s="198">
        <f t="shared" si="73"/>
        <v>19959.86052045527</v>
      </c>
      <c r="AJ111" s="198">
        <f t="shared" si="73"/>
        <v>19959.860520455266</v>
      </c>
      <c r="AK111" s="198">
        <f t="shared" si="73"/>
        <v>19959.86052045527</v>
      </c>
      <c r="AL111" s="198">
        <f t="shared" si="73"/>
        <v>19959.86052045527</v>
      </c>
      <c r="AM111" s="198">
        <f t="shared" si="73"/>
        <v>19555.299151782696</v>
      </c>
      <c r="AN111" s="198">
        <f t="shared" si="73"/>
        <v>14899.045663578412</v>
      </c>
      <c r="AO111" s="198">
        <f t="shared" si="73"/>
        <v>9585.1198268585958</v>
      </c>
      <c r="AP111" s="198">
        <f t="shared" si="73"/>
        <v>7436.9800696364837</v>
      </c>
      <c r="AQ111" s="198">
        <f t="shared" si="73"/>
        <v>6454.9738944887531</v>
      </c>
      <c r="AR111" s="198">
        <f t="shared" si="73"/>
        <v>5447.3435611477216</v>
      </c>
      <c r="AS111" s="198">
        <f t="shared" si="73"/>
        <v>3861.1609059173707</v>
      </c>
      <c r="AT111" s="198">
        <f t="shared" si="73"/>
        <v>1288.6928557845968</v>
      </c>
      <c r="AU111" s="198">
        <f t="shared" si="73"/>
        <v>0</v>
      </c>
      <c r="AV111" s="198">
        <f t="shared" si="73"/>
        <v>0</v>
      </c>
      <c r="AW111" s="198">
        <f t="shared" si="73"/>
        <v>0</v>
      </c>
      <c r="AX111" s="198">
        <f t="shared" si="73"/>
        <v>0</v>
      </c>
      <c r="AY111" s="198">
        <f t="shared" si="73"/>
        <v>0</v>
      </c>
      <c r="AZ111" s="198">
        <f t="shared" si="73"/>
        <v>0</v>
      </c>
      <c r="BA111" s="198">
        <f>+BA109+BA110</f>
        <v>0</v>
      </c>
      <c r="BB111" s="198">
        <f>+BB109+BB110</f>
        <v>0</v>
      </c>
      <c r="BC111" s="198">
        <f>+BC109+BC110</f>
        <v>0</v>
      </c>
      <c r="BD111" s="198">
        <f>+BD109+BD110</f>
        <v>0</v>
      </c>
    </row>
    <row r="112" spans="1:56" s="68" customFormat="1" x14ac:dyDescent="0.4">
      <c r="A112" s="61" t="s">
        <v>66</v>
      </c>
      <c r="B112" s="197"/>
      <c r="C112" s="198">
        <f t="shared" ref="C112:BD112" si="74">SUMIF($A$28:$A$107,"Balance",C28:C107)</f>
        <v>0</v>
      </c>
      <c r="D112" s="198">
        <f t="shared" si="74"/>
        <v>0</v>
      </c>
      <c r="E112" s="198">
        <f t="shared" si="74"/>
        <v>0</v>
      </c>
      <c r="F112" s="198">
        <f t="shared" si="74"/>
        <v>0</v>
      </c>
      <c r="G112" s="198">
        <f t="shared" si="74"/>
        <v>0</v>
      </c>
      <c r="H112" s="198">
        <f t="shared" si="74"/>
        <v>0</v>
      </c>
      <c r="I112" s="198">
        <f t="shared" si="74"/>
        <v>0</v>
      </c>
      <c r="J112" s="198">
        <f t="shared" si="74"/>
        <v>0</v>
      </c>
      <c r="K112" s="198">
        <f t="shared" si="74"/>
        <v>0</v>
      </c>
      <c r="L112" s="198">
        <f t="shared" si="74"/>
        <v>0</v>
      </c>
      <c r="M112" s="198">
        <f t="shared" si="74"/>
        <v>0</v>
      </c>
      <c r="N112" s="198">
        <f t="shared" si="74"/>
        <v>0</v>
      </c>
      <c r="O112" s="198">
        <f t="shared" si="74"/>
        <v>0</v>
      </c>
      <c r="P112" s="198">
        <f t="shared" si="74"/>
        <v>0</v>
      </c>
      <c r="Q112" s="198">
        <f t="shared" si="74"/>
        <v>0</v>
      </c>
      <c r="R112" s="198">
        <f t="shared" si="74"/>
        <v>0</v>
      </c>
      <c r="S112" s="198">
        <f t="shared" si="74"/>
        <v>0</v>
      </c>
      <c r="T112" s="198">
        <f t="shared" si="74"/>
        <v>0</v>
      </c>
      <c r="U112" s="198">
        <f t="shared" si="74"/>
        <v>0</v>
      </c>
      <c r="V112" s="198">
        <f t="shared" si="74"/>
        <v>0</v>
      </c>
      <c r="W112" s="198">
        <f t="shared" si="74"/>
        <v>0</v>
      </c>
      <c r="X112" s="198">
        <f t="shared" si="74"/>
        <v>18868.458774333511</v>
      </c>
      <c r="Y112" s="198">
        <f t="shared" si="74"/>
        <v>96250.752396644006</v>
      </c>
      <c r="Z112" s="198">
        <f t="shared" si="74"/>
        <v>133241.72041265652</v>
      </c>
      <c r="AA112" s="198">
        <f t="shared" si="74"/>
        <v>131696.12949707528</v>
      </c>
      <c r="AB112" s="198">
        <f t="shared" si="74"/>
        <v>139175.13841875287</v>
      </c>
      <c r="AC112" s="198">
        <f t="shared" si="74"/>
        <v>136427.76451859492</v>
      </c>
      <c r="AD112" s="198">
        <f t="shared" si="74"/>
        <v>154879.9724510829</v>
      </c>
      <c r="AE112" s="198">
        <f t="shared" si="74"/>
        <v>171453.54563792475</v>
      </c>
      <c r="AF112" s="198">
        <f t="shared" si="74"/>
        <v>157406.70703726087</v>
      </c>
      <c r="AG112" s="198">
        <f t="shared" si="74"/>
        <v>142866.67708188633</v>
      </c>
      <c r="AH112" s="198">
        <f t="shared" si="74"/>
        <v>127816.10942658412</v>
      </c>
      <c r="AI112" s="198">
        <f t="shared" si="74"/>
        <v>112237.04656044234</v>
      </c>
      <c r="AJ112" s="198">
        <f t="shared" si="74"/>
        <v>96110.898235867528</v>
      </c>
      <c r="AK112" s="198">
        <f t="shared" si="74"/>
        <v>79418.419134920143</v>
      </c>
      <c r="AL112" s="198">
        <f t="shared" si="74"/>
        <v>62139.685745958413</v>
      </c>
      <c r="AM112" s="198">
        <f t="shared" si="74"/>
        <v>44658.633791291999</v>
      </c>
      <c r="AN112" s="198">
        <f t="shared" si="74"/>
        <v>31231.843004846887</v>
      </c>
      <c r="AO112" s="198">
        <f t="shared" si="74"/>
        <v>22697.806538176294</v>
      </c>
      <c r="AP112" s="198">
        <f t="shared" si="74"/>
        <v>16033.269437165885</v>
      </c>
      <c r="AQ112" s="198">
        <f t="shared" si="74"/>
        <v>10109.834472274086</v>
      </c>
      <c r="AR112" s="198">
        <f t="shared" si="74"/>
        <v>4987.0849336336196</v>
      </c>
      <c r="AS112" s="198">
        <f t="shared" si="74"/>
        <v>1265.1336280313078</v>
      </c>
      <c r="AT112" s="198">
        <f t="shared" si="74"/>
        <v>-3.9373327994477832E-12</v>
      </c>
      <c r="AU112" s="198">
        <f t="shared" si="74"/>
        <v>0</v>
      </c>
      <c r="AV112" s="198">
        <f t="shared" si="74"/>
        <v>0</v>
      </c>
      <c r="AW112" s="198">
        <f t="shared" si="74"/>
        <v>0</v>
      </c>
      <c r="AX112" s="198">
        <f t="shared" si="74"/>
        <v>0</v>
      </c>
      <c r="AY112" s="198">
        <f t="shared" si="74"/>
        <v>0</v>
      </c>
      <c r="AZ112" s="198">
        <f t="shared" si="74"/>
        <v>0</v>
      </c>
      <c r="BA112" s="198">
        <f t="shared" si="74"/>
        <v>0</v>
      </c>
      <c r="BB112" s="198">
        <f t="shared" si="74"/>
        <v>0</v>
      </c>
      <c r="BC112" s="198">
        <f t="shared" si="74"/>
        <v>0</v>
      </c>
      <c r="BD112" s="198">
        <f t="shared" si="74"/>
        <v>0</v>
      </c>
    </row>
    <row r="113" spans="1:56" s="71" customFormat="1" x14ac:dyDescent="0.4">
      <c r="A113" s="74"/>
      <c r="B113" s="197"/>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row>
    <row r="114" spans="1:56" s="71" customFormat="1" x14ac:dyDescent="0.4">
      <c r="A114" s="74" t="s">
        <v>82</v>
      </c>
      <c r="B114" s="197"/>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row>
    <row r="115" spans="1:56" s="71" customFormat="1" x14ac:dyDescent="0.4">
      <c r="A115" s="61" t="s">
        <v>84</v>
      </c>
      <c r="B115" s="197">
        <f>SUM(C115:BB115)</f>
        <v>523361.4627142697</v>
      </c>
      <c r="C115" s="198">
        <f t="shared" ref="C115:BD117" si="75">SUM(C23,C109)</f>
        <v>0</v>
      </c>
      <c r="D115" s="198">
        <f t="shared" si="75"/>
        <v>12.17019</v>
      </c>
      <c r="E115" s="198">
        <f t="shared" si="75"/>
        <v>140.65773999999999</v>
      </c>
      <c r="F115" s="198">
        <f t="shared" si="75"/>
        <v>523.01718000000005</v>
      </c>
      <c r="G115" s="198">
        <f t="shared" si="75"/>
        <v>2551.1753599999997</v>
      </c>
      <c r="H115" s="198">
        <f t="shared" si="75"/>
        <v>3620.7251799999995</v>
      </c>
      <c r="I115" s="198">
        <f t="shared" si="75"/>
        <v>4707.3492507745877</v>
      </c>
      <c r="J115" s="198">
        <f t="shared" si="75"/>
        <v>5288.4688928135656</v>
      </c>
      <c r="K115" s="198">
        <f t="shared" si="75"/>
        <v>6472.9670860234619</v>
      </c>
      <c r="L115" s="198">
        <f>SUM(L23,L109)</f>
        <v>7232.3223060725468</v>
      </c>
      <c r="M115" s="198">
        <f t="shared" si="75"/>
        <v>8054.6684176505278</v>
      </c>
      <c r="N115" s="198">
        <f>SUM(N23,N109)</f>
        <v>8648.6209935357583</v>
      </c>
      <c r="O115" s="198">
        <f t="shared" si="75"/>
        <v>9588.6982706949748</v>
      </c>
      <c r="P115" s="198">
        <f t="shared" si="75"/>
        <v>10424.45994611166</v>
      </c>
      <c r="Q115" s="198">
        <f t="shared" si="75"/>
        <v>11150.600755040565</v>
      </c>
      <c r="R115" s="198">
        <f t="shared" si="75"/>
        <v>12066.687546212144</v>
      </c>
      <c r="S115" s="198">
        <f t="shared" si="75"/>
        <v>12682.657609537233</v>
      </c>
      <c r="T115" s="198">
        <f t="shared" si="75"/>
        <v>13029.991792350225</v>
      </c>
      <c r="U115" s="198">
        <f t="shared" si="75"/>
        <v>13045.706498760599</v>
      </c>
      <c r="V115" s="198">
        <f t="shared" si="75"/>
        <v>9292.5920844339598</v>
      </c>
      <c r="W115" s="198">
        <f t="shared" si="75"/>
        <v>8509.8504302269012</v>
      </c>
      <c r="X115" s="198">
        <f t="shared" si="75"/>
        <v>8142.3378623723811</v>
      </c>
      <c r="Y115" s="198">
        <f t="shared" si="75"/>
        <v>10976.803663302522</v>
      </c>
      <c r="Z115" s="198">
        <f t="shared" si="75"/>
        <v>12752.392748417529</v>
      </c>
      <c r="AA115" s="198">
        <f t="shared" si="75"/>
        <v>13664.149185274044</v>
      </c>
      <c r="AB115" s="198">
        <f t="shared" si="75"/>
        <v>14706.735038562589</v>
      </c>
      <c r="AC115" s="198">
        <f t="shared" si="75"/>
        <v>15803.646464596812</v>
      </c>
      <c r="AD115" s="198">
        <f t="shared" si="75"/>
        <v>17263.865050217039</v>
      </c>
      <c r="AE115" s="198">
        <f t="shared" si="75"/>
        <v>19351.285362422503</v>
      </c>
      <c r="AF115" s="198">
        <f t="shared" si="75"/>
        <v>20771.169481068024</v>
      </c>
      <c r="AG115" s="198">
        <f t="shared" si="75"/>
        <v>21488.034409773434</v>
      </c>
      <c r="AH115" s="198">
        <f t="shared" si="75"/>
        <v>22230.104150808027</v>
      </c>
      <c r="AI115" s="198">
        <f t="shared" si="75"/>
        <v>22998.280461676732</v>
      </c>
      <c r="AJ115" s="198">
        <f t="shared" si="75"/>
        <v>23793.497929840916</v>
      </c>
      <c r="AK115" s="198">
        <f t="shared" si="75"/>
        <v>24616.72477380596</v>
      </c>
      <c r="AL115" s="198">
        <f t="shared" si="75"/>
        <v>24079.041042136429</v>
      </c>
      <c r="AM115" s="198">
        <f t="shared" si="75"/>
        <v>23938.56948430432</v>
      </c>
      <c r="AN115" s="198">
        <f t="shared" si="75"/>
        <v>18919.006636163751</v>
      </c>
      <c r="AO115" s="198">
        <f t="shared" si="75"/>
        <v>13411.523383926746</v>
      </c>
      <c r="AP115" s="198">
        <f t="shared" si="75"/>
        <v>11114.940586889637</v>
      </c>
      <c r="AQ115" s="198">
        <f t="shared" si="75"/>
        <v>9703.5341761974905</v>
      </c>
      <c r="AR115" s="198">
        <f t="shared" si="75"/>
        <v>8874.2900486404687</v>
      </c>
      <c r="AS115" s="198">
        <f t="shared" si="75"/>
        <v>7486.0832856023135</v>
      </c>
      <c r="AT115" s="198">
        <f t="shared" si="75"/>
        <v>4600.1527180313078</v>
      </c>
      <c r="AU115" s="198">
        <f t="shared" si="75"/>
        <v>3137.50074</v>
      </c>
      <c r="AV115" s="198">
        <f t="shared" si="75"/>
        <v>1825.8637099999999</v>
      </c>
      <c r="AW115" s="198">
        <f t="shared" si="75"/>
        <v>668.54278999999997</v>
      </c>
      <c r="AX115" s="198">
        <f t="shared" si="75"/>
        <v>0</v>
      </c>
      <c r="AY115" s="198">
        <f t="shared" si="75"/>
        <v>0</v>
      </c>
      <c r="AZ115" s="198">
        <f t="shared" si="75"/>
        <v>0</v>
      </c>
      <c r="BA115" s="198">
        <f t="shared" si="75"/>
        <v>0</v>
      </c>
      <c r="BB115" s="198">
        <f t="shared" si="75"/>
        <v>0</v>
      </c>
      <c r="BC115" s="198">
        <f t="shared" si="75"/>
        <v>0</v>
      </c>
      <c r="BD115" s="198">
        <f t="shared" si="75"/>
        <v>0</v>
      </c>
    </row>
    <row r="116" spans="1:56" s="71" customFormat="1" x14ac:dyDescent="0.4">
      <c r="A116" s="61" t="s">
        <v>68</v>
      </c>
      <c r="B116" s="197">
        <f>SUM(C116:BB116)</f>
        <v>200758.90630961524</v>
      </c>
      <c r="C116" s="198">
        <f t="shared" si="75"/>
        <v>17.697950000000002</v>
      </c>
      <c r="D116" s="198">
        <f t="shared" si="75"/>
        <v>78.936149999999998</v>
      </c>
      <c r="E116" s="198">
        <f t="shared" si="75"/>
        <v>414.99543000000006</v>
      </c>
      <c r="F116" s="198">
        <f t="shared" si="75"/>
        <v>956.32118000000014</v>
      </c>
      <c r="G116" s="198">
        <f t="shared" si="75"/>
        <v>3420.6824000000001</v>
      </c>
      <c r="H116" s="198">
        <f t="shared" si="75"/>
        <v>4154.0603417406446</v>
      </c>
      <c r="I116" s="198">
        <f t="shared" si="75"/>
        <v>4519.5036900783289</v>
      </c>
      <c r="J116" s="198">
        <f t="shared" si="75"/>
        <v>4767.1280936762578</v>
      </c>
      <c r="K116" s="198">
        <f t="shared" si="75"/>
        <v>5277.4030176388378</v>
      </c>
      <c r="L116" s="198">
        <f t="shared" si="75"/>
        <v>5254.2171933150239</v>
      </c>
      <c r="M116" s="198">
        <f t="shared" si="75"/>
        <v>5809.2664704604904</v>
      </c>
      <c r="N116" s="198">
        <f t="shared" si="75"/>
        <v>5896.4829554347989</v>
      </c>
      <c r="O116" s="198">
        <f t="shared" si="75"/>
        <v>6029.6561257689418</v>
      </c>
      <c r="P116" s="198">
        <f t="shared" si="75"/>
        <v>5910.1733442428649</v>
      </c>
      <c r="Q116" s="198">
        <f t="shared" si="75"/>
        <v>5692.858028990413</v>
      </c>
      <c r="R116" s="198">
        <f t="shared" si="75"/>
        <v>5540.8657117843486</v>
      </c>
      <c r="S116" s="198">
        <f t="shared" si="75"/>
        <v>5013.1950793281067</v>
      </c>
      <c r="T116" s="198">
        <f t="shared" si="75"/>
        <v>4486.3581809500265</v>
      </c>
      <c r="U116" s="198">
        <f t="shared" si="75"/>
        <v>4134.95269377355</v>
      </c>
      <c r="V116" s="198">
        <f t="shared" si="75"/>
        <v>3772.8270904774699</v>
      </c>
      <c r="W116" s="198">
        <f t="shared" si="75"/>
        <v>4000.7244600670701</v>
      </c>
      <c r="X116" s="198">
        <f t="shared" si="75"/>
        <v>4428.4253353104687</v>
      </c>
      <c r="Y116" s="198">
        <f t="shared" si="75"/>
        <v>6138.4817688906651</v>
      </c>
      <c r="Z116" s="198">
        <f t="shared" si="75"/>
        <v>7863.1627852312722</v>
      </c>
      <c r="AA116" s="198">
        <f t="shared" si="75"/>
        <v>8296.2797116948859</v>
      </c>
      <c r="AB116" s="198">
        <f t="shared" si="75"/>
        <v>8234.789380685168</v>
      </c>
      <c r="AC116" s="198">
        <f t="shared" si="75"/>
        <v>8144.5670898552289</v>
      </c>
      <c r="AD116" s="198">
        <f t="shared" si="75"/>
        <v>8269.5583146279023</v>
      </c>
      <c r="AE116" s="198">
        <f t="shared" si="75"/>
        <v>8753.6004443419297</v>
      </c>
      <c r="AF116" s="198">
        <f t="shared" si="75"/>
        <v>8621.3696385970961</v>
      </c>
      <c r="AG116" s="198">
        <f t="shared" si="75"/>
        <v>7903.4301554970161</v>
      </c>
      <c r="AH116" s="198">
        <f t="shared" si="75"/>
        <v>7160.2494921560537</v>
      </c>
      <c r="AI116" s="198">
        <f t="shared" si="75"/>
        <v>6390.9246377372992</v>
      </c>
      <c r="AJ116" s="198">
        <f t="shared" si="75"/>
        <v>5594.5197830072448</v>
      </c>
      <c r="AK116" s="198">
        <f t="shared" si="75"/>
        <v>4770.0648452515534</v>
      </c>
      <c r="AL116" s="198">
        <f t="shared" si="75"/>
        <v>3929.2682944528838</v>
      </c>
      <c r="AM116" s="198">
        <f t="shared" si="75"/>
        <v>3122.7751894946227</v>
      </c>
      <c r="AN116" s="198">
        <f t="shared" si="75"/>
        <v>2345.7350659373724</v>
      </c>
      <c r="AO116" s="198">
        <f t="shared" si="75"/>
        <v>1776.8322243611806</v>
      </c>
      <c r="AP116" s="198">
        <f t="shared" si="75"/>
        <v>1366.9512240714919</v>
      </c>
      <c r="AQ116" s="198">
        <f t="shared" si="75"/>
        <v>1010.9936001110715</v>
      </c>
      <c r="AR116" s="198">
        <f t="shared" si="75"/>
        <v>704.32105250725385</v>
      </c>
      <c r="AS116" s="198">
        <f t="shared" si="75"/>
        <v>419.40302031505769</v>
      </c>
      <c r="AT116" s="198">
        <f t="shared" si="75"/>
        <v>211.31924775328886</v>
      </c>
      <c r="AU116" s="198">
        <f t="shared" si="75"/>
        <v>105.61660999999999</v>
      </c>
      <c r="AV116" s="198">
        <f t="shared" si="75"/>
        <v>41.602919999999997</v>
      </c>
      <c r="AW116" s="198">
        <f t="shared" si="75"/>
        <v>6.3588900000000006</v>
      </c>
      <c r="AX116" s="198">
        <f t="shared" si="75"/>
        <v>0</v>
      </c>
      <c r="AY116" s="198">
        <f t="shared" si="75"/>
        <v>0</v>
      </c>
      <c r="AZ116" s="198">
        <f t="shared" si="75"/>
        <v>0</v>
      </c>
      <c r="BA116" s="198">
        <f t="shared" si="75"/>
        <v>0</v>
      </c>
      <c r="BB116" s="198">
        <f t="shared" si="75"/>
        <v>0</v>
      </c>
      <c r="BC116" s="198">
        <f t="shared" si="75"/>
        <v>0</v>
      </c>
      <c r="BD116" s="198">
        <f t="shared" si="75"/>
        <v>0</v>
      </c>
    </row>
    <row r="117" spans="1:56" s="71" customFormat="1" x14ac:dyDescent="0.4">
      <c r="A117" s="61" t="s">
        <v>69</v>
      </c>
      <c r="B117" s="197">
        <f>SUM(C117:BB117)</f>
        <v>724120.369023885</v>
      </c>
      <c r="C117" s="198">
        <f t="shared" si="75"/>
        <v>17.697950000000002</v>
      </c>
      <c r="D117" s="198">
        <f t="shared" si="75"/>
        <v>91.106340000000003</v>
      </c>
      <c r="E117" s="198">
        <f t="shared" si="75"/>
        <v>555.65317000000005</v>
      </c>
      <c r="F117" s="198">
        <f t="shared" si="75"/>
        <v>1479.3383600000002</v>
      </c>
      <c r="G117" s="198">
        <f t="shared" si="75"/>
        <v>5971.8577599999999</v>
      </c>
      <c r="H117" s="198">
        <f t="shared" si="75"/>
        <v>7774.7855217406441</v>
      </c>
      <c r="I117" s="198">
        <f t="shared" si="75"/>
        <v>9226.8529408529175</v>
      </c>
      <c r="J117" s="198">
        <f t="shared" si="75"/>
        <v>10055.596986489823</v>
      </c>
      <c r="K117" s="198">
        <f t="shared" si="75"/>
        <v>11750.370103662299</v>
      </c>
      <c r="L117" s="198">
        <f t="shared" si="75"/>
        <v>12486.539499387571</v>
      </c>
      <c r="M117" s="198">
        <f t="shared" si="75"/>
        <v>13863.934888111018</v>
      </c>
      <c r="N117" s="198">
        <f t="shared" si="75"/>
        <v>14545.103948970558</v>
      </c>
      <c r="O117" s="198">
        <f t="shared" si="75"/>
        <v>15618.354396463918</v>
      </c>
      <c r="P117" s="198">
        <f t="shared" si="75"/>
        <v>16334.633290354524</v>
      </c>
      <c r="Q117" s="198">
        <f t="shared" si="75"/>
        <v>16843.458784030976</v>
      </c>
      <c r="R117" s="198">
        <f t="shared" si="75"/>
        <v>17607.553257996493</v>
      </c>
      <c r="S117" s="198">
        <f t="shared" si="75"/>
        <v>17695.85268886534</v>
      </c>
      <c r="T117" s="198">
        <f t="shared" si="75"/>
        <v>17516.349973300254</v>
      </c>
      <c r="U117" s="198">
        <f t="shared" si="75"/>
        <v>17180.659192534149</v>
      </c>
      <c r="V117" s="198">
        <f t="shared" si="75"/>
        <v>13065.419174911429</v>
      </c>
      <c r="W117" s="198">
        <f t="shared" si="75"/>
        <v>12510.57489029397</v>
      </c>
      <c r="X117" s="198">
        <f t="shared" si="75"/>
        <v>12570.763197682849</v>
      </c>
      <c r="Y117" s="198">
        <f t="shared" si="75"/>
        <v>17115.285432193185</v>
      </c>
      <c r="Z117" s="198">
        <f t="shared" si="75"/>
        <v>20615.555533648803</v>
      </c>
      <c r="AA117" s="198">
        <f t="shared" si="75"/>
        <v>21960.42889696893</v>
      </c>
      <c r="AB117" s="198">
        <f t="shared" si="75"/>
        <v>22941.524419247755</v>
      </c>
      <c r="AC117" s="198">
        <f t="shared" si="75"/>
        <v>23948.213554452039</v>
      </c>
      <c r="AD117" s="198">
        <f t="shared" si="75"/>
        <v>25533.423364844937</v>
      </c>
      <c r="AE117" s="198">
        <f t="shared" si="75"/>
        <v>28104.885806764432</v>
      </c>
      <c r="AF117" s="198">
        <f t="shared" si="75"/>
        <v>29392.539119665125</v>
      </c>
      <c r="AG117" s="198">
        <f t="shared" si="75"/>
        <v>29391.464565270449</v>
      </c>
      <c r="AH117" s="198">
        <f t="shared" si="75"/>
        <v>29390.353642964081</v>
      </c>
      <c r="AI117" s="198">
        <f t="shared" si="75"/>
        <v>29389.20509941403</v>
      </c>
      <c r="AJ117" s="198">
        <f t="shared" si="75"/>
        <v>29388.017712848159</v>
      </c>
      <c r="AK117" s="198">
        <f t="shared" si="75"/>
        <v>29386.789619057512</v>
      </c>
      <c r="AL117" s="198">
        <f t="shared" si="75"/>
        <v>28008.309336589315</v>
      </c>
      <c r="AM117" s="198">
        <f t="shared" si="75"/>
        <v>27061.344673798943</v>
      </c>
      <c r="AN117" s="198">
        <f t="shared" si="75"/>
        <v>21264.741702101124</v>
      </c>
      <c r="AO117" s="198">
        <f t="shared" si="75"/>
        <v>15188.355608287926</v>
      </c>
      <c r="AP117" s="198">
        <f t="shared" si="75"/>
        <v>12481.89181096113</v>
      </c>
      <c r="AQ117" s="198">
        <f t="shared" si="75"/>
        <v>10714.527776308561</v>
      </c>
      <c r="AR117" s="198">
        <f t="shared" si="75"/>
        <v>9578.6111011477224</v>
      </c>
      <c r="AS117" s="198">
        <f t="shared" si="75"/>
        <v>7905.4863059173713</v>
      </c>
      <c r="AT117" s="198">
        <f t="shared" si="75"/>
        <v>4811.4719657845963</v>
      </c>
      <c r="AU117" s="198">
        <f t="shared" si="75"/>
        <v>3243.11735</v>
      </c>
      <c r="AV117" s="198">
        <f t="shared" si="75"/>
        <v>1867.4666299999999</v>
      </c>
      <c r="AW117" s="198">
        <f t="shared" si="75"/>
        <v>674.90167999999994</v>
      </c>
      <c r="AX117" s="198">
        <f t="shared" si="75"/>
        <v>0</v>
      </c>
      <c r="AY117" s="198">
        <f t="shared" si="75"/>
        <v>0</v>
      </c>
      <c r="AZ117" s="198">
        <f t="shared" si="75"/>
        <v>0</v>
      </c>
      <c r="BA117" s="198">
        <f t="shared" si="75"/>
        <v>0</v>
      </c>
      <c r="BB117" s="198">
        <f t="shared" si="75"/>
        <v>0</v>
      </c>
      <c r="BC117" s="198">
        <f t="shared" si="75"/>
        <v>0</v>
      </c>
      <c r="BD117" s="198">
        <f t="shared" si="75"/>
        <v>0</v>
      </c>
    </row>
  </sheetData>
  <pageMargins left="0.7" right="0.7" top="0.75" bottom="0.75" header="0.3" footer="0.3"/>
  <pageSetup paperSize="5" scale="8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5C7B7-F17F-4130-BB72-E7B1A86F465F}">
  <sheetPr>
    <pageSetUpPr fitToPage="1"/>
  </sheetPr>
  <dimension ref="A1:BF117"/>
  <sheetViews>
    <sheetView zoomScale="50" zoomScaleNormal="50" workbookViewId="0">
      <pane xSplit="2" ySplit="4" topLeftCell="O5" activePane="bottomRight" state="frozen"/>
      <selection activeCell="H38" sqref="H38"/>
      <selection pane="topRight" activeCell="H38" sqref="H38"/>
      <selection pane="bottomLeft" activeCell="H38" sqref="H38"/>
      <selection pane="bottomRight"/>
    </sheetView>
  </sheetViews>
  <sheetFormatPr defaultColWidth="8.53125" defaultRowHeight="13.15" outlineLevelRow="1" outlineLevelCol="1" x14ac:dyDescent="0.4"/>
  <cols>
    <col min="1" max="1" width="44.46484375" style="72" customWidth="1"/>
    <col min="2" max="2" width="12.73046875" style="74" customWidth="1"/>
    <col min="3" max="18" width="10.73046875" style="71" customWidth="1" outlineLevel="1"/>
    <col min="19" max="29" width="10.73046875" style="71" customWidth="1"/>
    <col min="30" max="56" width="10.73046875" style="71" customWidth="1" outlineLevel="1"/>
    <col min="57" max="16384" width="8.53125" style="71"/>
  </cols>
  <sheetData>
    <row r="1" spans="1:58" x14ac:dyDescent="0.4">
      <c r="A1" s="72" t="s">
        <v>162</v>
      </c>
    </row>
    <row r="3" spans="1:58" s="78" customFormat="1" ht="15" x14ac:dyDescent="0.4">
      <c r="A3" s="76" t="s">
        <v>63</v>
      </c>
      <c r="B3" s="77" t="s">
        <v>21</v>
      </c>
      <c r="C3" s="77">
        <v>2000</v>
      </c>
      <c r="D3" s="77">
        <v>2001</v>
      </c>
      <c r="E3" s="77">
        <v>2002</v>
      </c>
      <c r="F3" s="77">
        <v>2003</v>
      </c>
      <c r="G3" s="77">
        <v>2004</v>
      </c>
      <c r="H3" s="77">
        <v>2005</v>
      </c>
      <c r="I3" s="77">
        <v>2006</v>
      </c>
      <c r="J3" s="77">
        <v>2007</v>
      </c>
      <c r="K3" s="77">
        <v>2008</v>
      </c>
      <c r="L3" s="77">
        <v>2009</v>
      </c>
      <c r="M3" s="77">
        <v>2010</v>
      </c>
      <c r="N3" s="77">
        <v>2011</v>
      </c>
      <c r="O3" s="77">
        <v>2012</v>
      </c>
      <c r="P3" s="77">
        <v>2013</v>
      </c>
      <c r="Q3" s="77">
        <v>2014</v>
      </c>
      <c r="R3" s="77">
        <v>2015</v>
      </c>
      <c r="S3" s="77">
        <v>2016</v>
      </c>
      <c r="T3" s="77">
        <v>2017</v>
      </c>
      <c r="U3" s="77">
        <v>2018</v>
      </c>
      <c r="V3" s="77">
        <v>2019</v>
      </c>
      <c r="W3" s="77">
        <v>2020</v>
      </c>
      <c r="X3" s="77">
        <v>2021</v>
      </c>
      <c r="Y3" s="77">
        <v>2022</v>
      </c>
      <c r="Z3" s="77">
        <v>2023</v>
      </c>
      <c r="AA3" s="77">
        <v>2024</v>
      </c>
      <c r="AB3" s="77">
        <v>2025</v>
      </c>
      <c r="AC3" s="77">
        <v>2026</v>
      </c>
      <c r="AD3" s="77">
        <v>2027</v>
      </c>
      <c r="AE3" s="77">
        <v>2028</v>
      </c>
      <c r="AF3" s="77">
        <v>2029</v>
      </c>
      <c r="AG3" s="77">
        <v>2030</v>
      </c>
      <c r="AH3" s="77">
        <v>2031</v>
      </c>
      <c r="AI3" s="77">
        <v>2032</v>
      </c>
      <c r="AJ3" s="77">
        <v>2033</v>
      </c>
      <c r="AK3" s="77">
        <v>2034</v>
      </c>
      <c r="AL3" s="77">
        <v>2035</v>
      </c>
      <c r="AM3" s="77">
        <v>2036</v>
      </c>
      <c r="AN3" s="77">
        <v>2037</v>
      </c>
      <c r="AO3" s="77">
        <v>2038</v>
      </c>
      <c r="AP3" s="77">
        <v>2039</v>
      </c>
      <c r="AQ3" s="77">
        <v>2040</v>
      </c>
      <c r="AR3" s="77">
        <v>2041</v>
      </c>
      <c r="AS3" s="77">
        <v>2042</v>
      </c>
      <c r="AT3" s="77">
        <v>2043</v>
      </c>
      <c r="AU3" s="77">
        <v>2044</v>
      </c>
      <c r="AV3" s="77">
        <v>2045</v>
      </c>
      <c r="AW3" s="77">
        <v>2046</v>
      </c>
      <c r="AX3" s="77">
        <v>2047</v>
      </c>
      <c r="AY3" s="77">
        <v>2048</v>
      </c>
      <c r="AZ3" s="77">
        <v>2049</v>
      </c>
      <c r="BA3" s="77">
        <v>2050</v>
      </c>
      <c r="BB3" s="77">
        <v>2051</v>
      </c>
      <c r="BC3" s="77">
        <v>2052</v>
      </c>
      <c r="BD3" s="77">
        <v>2053</v>
      </c>
      <c r="BE3" s="62"/>
    </row>
    <row r="4" spans="1:58" ht="25.9" x14ac:dyDescent="0.4">
      <c r="A4" s="65" t="s">
        <v>110</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row>
    <row r="5" spans="1:58" s="75" customFormat="1" x14ac:dyDescent="0.4">
      <c r="A5" s="204" t="s">
        <v>151</v>
      </c>
      <c r="B5" s="207">
        <f>SUM(C5:BB5)</f>
        <v>304180.33100901003</v>
      </c>
      <c r="C5" s="205">
        <v>0</v>
      </c>
      <c r="D5" s="205">
        <v>0</v>
      </c>
      <c r="E5" s="205">
        <v>0</v>
      </c>
      <c r="F5" s="205">
        <v>0</v>
      </c>
      <c r="G5" s="205">
        <v>0</v>
      </c>
      <c r="H5" s="205">
        <v>7500</v>
      </c>
      <c r="I5" s="205">
        <v>4000</v>
      </c>
      <c r="J5" s="205">
        <v>19300</v>
      </c>
      <c r="K5" s="205">
        <v>55752.608000000007</v>
      </c>
      <c r="L5" s="205">
        <v>8762.0580000000009</v>
      </c>
      <c r="M5" s="205">
        <v>6961.4610000000002</v>
      </c>
      <c r="N5" s="205">
        <v>22617</v>
      </c>
      <c r="O5" s="205">
        <v>9926</v>
      </c>
      <c r="P5" s="205">
        <v>1176.1043999999999</v>
      </c>
      <c r="Q5" s="205">
        <v>22690.900310000001</v>
      </c>
      <c r="R5" s="205">
        <v>10410.199299010001</v>
      </c>
      <c r="S5" s="205">
        <v>9330</v>
      </c>
      <c r="T5" s="205">
        <v>31899</v>
      </c>
      <c r="U5" s="205">
        <v>21595</v>
      </c>
      <c r="V5" s="205">
        <v>10900</v>
      </c>
      <c r="W5" s="205">
        <v>28860</v>
      </c>
      <c r="X5" s="205">
        <v>32500</v>
      </c>
      <c r="Y5" s="205"/>
      <c r="Z5" s="205"/>
      <c r="AA5" s="205"/>
      <c r="AB5" s="220"/>
      <c r="AC5" s="202"/>
      <c r="AD5" s="202"/>
      <c r="AE5" s="202"/>
      <c r="AF5" s="202"/>
      <c r="AG5" s="202"/>
      <c r="AH5" s="202"/>
      <c r="AI5" s="202"/>
      <c r="AJ5" s="202"/>
      <c r="AK5" s="202"/>
      <c r="AL5" s="202"/>
      <c r="AM5" s="202"/>
      <c r="AN5" s="202"/>
      <c r="AO5" s="202"/>
      <c r="AP5" s="202"/>
      <c r="AQ5" s="202"/>
      <c r="AR5" s="206"/>
      <c r="AS5" s="206"/>
      <c r="AT5" s="206"/>
    </row>
    <row r="6" spans="1:58" x14ac:dyDescent="0.4">
      <c r="B6" s="211"/>
      <c r="C6" s="186"/>
      <c r="D6" s="186"/>
      <c r="E6" s="186"/>
      <c r="F6" s="186"/>
      <c r="G6" s="186"/>
      <c r="H6" s="186"/>
      <c r="I6" s="186"/>
      <c r="J6" s="186"/>
      <c r="K6" s="186"/>
      <c r="L6" s="186"/>
      <c r="M6" s="186"/>
      <c r="N6" s="186"/>
      <c r="O6" s="186"/>
      <c r="P6" s="186"/>
      <c r="Q6" s="186"/>
      <c r="R6" s="189"/>
      <c r="S6" s="189"/>
      <c r="T6" s="189"/>
      <c r="U6" s="189"/>
      <c r="V6" s="189"/>
      <c r="W6" s="189"/>
      <c r="X6" s="189"/>
      <c r="Y6" s="189"/>
      <c r="Z6" s="189"/>
      <c r="AA6" s="189"/>
      <c r="AB6" s="188"/>
      <c r="AC6" s="188"/>
      <c r="AD6" s="188"/>
      <c r="AE6" s="188"/>
      <c r="AF6" s="188"/>
      <c r="AG6" s="188"/>
      <c r="AH6" s="188"/>
      <c r="AI6" s="188"/>
      <c r="AJ6" s="188"/>
      <c r="AK6" s="188"/>
      <c r="AL6" s="188"/>
      <c r="AM6" s="188"/>
      <c r="AN6" s="188"/>
      <c r="AO6" s="188"/>
      <c r="AP6" s="188"/>
      <c r="AQ6" s="188"/>
      <c r="AR6" s="187"/>
      <c r="AS6" s="187"/>
      <c r="AT6" s="187"/>
    </row>
    <row r="7" spans="1:58" s="75" customFormat="1" x14ac:dyDescent="0.4">
      <c r="A7" s="204" t="s">
        <v>154</v>
      </c>
      <c r="B7" s="207">
        <f>SUM(C7:BB7)</f>
        <v>97154.617494541977</v>
      </c>
      <c r="C7" s="205"/>
      <c r="D7" s="205"/>
      <c r="E7" s="205"/>
      <c r="F7" s="205"/>
      <c r="G7" s="205"/>
      <c r="H7" s="205"/>
      <c r="I7" s="205"/>
      <c r="J7" s="205"/>
      <c r="K7" s="205"/>
      <c r="L7" s="205"/>
      <c r="M7" s="205"/>
      <c r="N7" s="205"/>
      <c r="O7" s="205"/>
      <c r="P7" s="205"/>
      <c r="Q7" s="205"/>
      <c r="R7" s="205"/>
      <c r="S7" s="205"/>
      <c r="T7" s="205"/>
      <c r="U7" s="205"/>
      <c r="V7" s="205"/>
      <c r="W7" s="205"/>
      <c r="X7" s="205">
        <f>SUM('input-capital'!H71:M71)-SUM(S5:X5)-(10945+516-6233-106-7631)</f>
        <v>10741.434043141984</v>
      </c>
      <c r="Y7" s="205">
        <f>'input-capital'!N71</f>
        <v>38664.274971400002</v>
      </c>
      <c r="Z7" s="205">
        <f>'input-capital'!O71</f>
        <v>23679.701759999996</v>
      </c>
      <c r="AA7" s="205">
        <f>'input-capital'!P71</f>
        <v>9380.0179200000002</v>
      </c>
      <c r="AB7" s="205">
        <f>'input-capital'!Q71</f>
        <v>367.952</v>
      </c>
      <c r="AC7" s="205">
        <f>'input-capital'!R71</f>
        <v>331.15679999999998</v>
      </c>
      <c r="AD7" s="205">
        <f>'input-capital'!S71</f>
        <v>6995.04</v>
      </c>
      <c r="AE7" s="205">
        <f>'input-capital'!T71</f>
        <v>6995.04</v>
      </c>
      <c r="AF7" s="205"/>
      <c r="AG7" s="205"/>
      <c r="AH7" s="205"/>
      <c r="AI7" s="205"/>
      <c r="AJ7" s="205"/>
      <c r="AK7" s="205"/>
      <c r="AL7" s="205"/>
      <c r="AM7" s="205"/>
      <c r="AN7" s="205"/>
      <c r="AO7" s="205"/>
      <c r="AP7" s="205"/>
      <c r="AQ7" s="205"/>
      <c r="AR7" s="206"/>
      <c r="AS7" s="206"/>
      <c r="AT7" s="206"/>
    </row>
    <row r="8" spans="1:58" s="75" customFormat="1" x14ac:dyDescent="0.4">
      <c r="A8" s="79" t="s">
        <v>152</v>
      </c>
      <c r="B8" s="207"/>
      <c r="C8" s="205"/>
      <c r="D8" s="205"/>
      <c r="E8" s="205"/>
      <c r="F8" s="205"/>
      <c r="G8" s="205"/>
      <c r="H8" s="205"/>
      <c r="I8" s="205"/>
      <c r="J8" s="205"/>
      <c r="K8" s="205"/>
      <c r="L8" s="205"/>
      <c r="M8" s="205"/>
      <c r="N8" s="205"/>
      <c r="O8" s="205"/>
      <c r="P8" s="205"/>
      <c r="Q8" s="205"/>
      <c r="R8" s="190"/>
      <c r="S8" s="190"/>
      <c r="T8" s="190"/>
      <c r="U8" s="190"/>
      <c r="V8" s="190"/>
      <c r="W8" s="190"/>
      <c r="X8" s="190">
        <f>'input-debt-WDN-15'!X8</f>
        <v>3.2299999999999995E-2</v>
      </c>
      <c r="Y8" s="190">
        <f>'input-debt-WDN-15'!Y8</f>
        <v>3.3818926666666665E-2</v>
      </c>
      <c r="Z8" s="190">
        <f>'input-debt-WDN-15'!Z8</f>
        <v>3.4882659999999996E-2</v>
      </c>
      <c r="AA8" s="190">
        <f>'input-debt-WDN-15'!AA8</f>
        <v>3.5297339999999996E-2</v>
      </c>
      <c r="AB8" s="190">
        <f>'input-debt-WDN-15'!AB8</f>
        <v>3.5599509999999994E-2</v>
      </c>
      <c r="AC8" s="190">
        <f>'input-debt-WDN-15'!AC8</f>
        <v>3.6089049999999998E-2</v>
      </c>
      <c r="AD8" s="190">
        <f>'input-debt-WDN-15'!AD8</f>
        <v>3.6692876666666666E-2</v>
      </c>
      <c r="AE8" s="190">
        <f>'input-debt-WDN-15'!AE8</f>
        <v>3.7243856666666658E-2</v>
      </c>
      <c r="AF8" s="206"/>
      <c r="AG8" s="206"/>
      <c r="AH8" s="206"/>
      <c r="AI8" s="206"/>
      <c r="AJ8" s="206"/>
      <c r="AK8" s="206"/>
      <c r="AL8" s="206"/>
      <c r="AM8" s="206"/>
      <c r="AN8" s="206"/>
      <c r="AO8" s="206"/>
      <c r="AP8" s="206"/>
      <c r="AQ8" s="206"/>
      <c r="AR8" s="206"/>
      <c r="AS8" s="206"/>
      <c r="AT8" s="206"/>
    </row>
    <row r="9" spans="1:58" s="75" customFormat="1" x14ac:dyDescent="0.4">
      <c r="A9" s="79" t="s">
        <v>153</v>
      </c>
      <c r="B9" s="207"/>
      <c r="C9" s="205"/>
      <c r="D9" s="205"/>
      <c r="E9" s="205"/>
      <c r="F9" s="205"/>
      <c r="G9" s="205"/>
      <c r="H9" s="205"/>
      <c r="I9" s="205"/>
      <c r="J9" s="205"/>
      <c r="K9" s="205"/>
      <c r="L9" s="205"/>
      <c r="M9" s="205"/>
      <c r="N9" s="205"/>
      <c r="O9" s="205"/>
      <c r="P9" s="205"/>
      <c r="Q9" s="205"/>
      <c r="R9" s="189"/>
      <c r="S9" s="189"/>
      <c r="T9" s="189"/>
      <c r="U9" s="189"/>
      <c r="V9" s="189"/>
      <c r="W9" s="189"/>
      <c r="X9" s="189">
        <v>15</v>
      </c>
      <c r="Y9" s="189">
        <v>15</v>
      </c>
      <c r="Z9" s="189">
        <v>15</v>
      </c>
      <c r="AA9" s="189">
        <v>15</v>
      </c>
      <c r="AB9" s="189">
        <v>15</v>
      </c>
      <c r="AC9" s="189">
        <v>15</v>
      </c>
      <c r="AD9" s="189">
        <v>15</v>
      </c>
      <c r="AE9" s="189">
        <v>15</v>
      </c>
      <c r="AF9" s="206"/>
      <c r="AG9" s="206"/>
      <c r="AH9" s="206"/>
      <c r="AI9" s="206"/>
      <c r="AJ9" s="206"/>
      <c r="AK9" s="206"/>
      <c r="AL9" s="206"/>
      <c r="AM9" s="206"/>
      <c r="AN9" s="206"/>
      <c r="AO9" s="206"/>
      <c r="AP9" s="206"/>
      <c r="AQ9" s="206"/>
      <c r="AR9" s="206"/>
      <c r="AS9" s="206"/>
      <c r="AT9" s="206"/>
    </row>
    <row r="10" spans="1:58" s="75" customFormat="1" x14ac:dyDescent="0.4">
      <c r="A10" s="79"/>
      <c r="B10" s="207"/>
      <c r="C10" s="205"/>
      <c r="D10" s="205"/>
      <c r="E10" s="205"/>
      <c r="F10" s="205"/>
      <c r="G10" s="205"/>
      <c r="H10" s="205"/>
      <c r="I10" s="205"/>
      <c r="J10" s="205"/>
      <c r="K10" s="205"/>
      <c r="L10" s="205"/>
      <c r="M10" s="205"/>
      <c r="N10" s="205"/>
      <c r="O10" s="205"/>
      <c r="P10" s="205"/>
      <c r="Q10" s="205"/>
      <c r="R10" s="189"/>
      <c r="S10" s="189"/>
      <c r="T10" s="189"/>
      <c r="U10" s="189"/>
      <c r="V10" s="189"/>
      <c r="W10" s="189"/>
      <c r="X10" s="189"/>
      <c r="Y10" s="189"/>
      <c r="Z10" s="189"/>
      <c r="AA10" s="189"/>
      <c r="AB10" s="206"/>
      <c r="AC10" s="206"/>
      <c r="AD10" s="206"/>
      <c r="AE10" s="206"/>
      <c r="AF10" s="206"/>
      <c r="AG10" s="206"/>
      <c r="AH10" s="206"/>
      <c r="AI10" s="206"/>
      <c r="AJ10" s="206"/>
      <c r="AK10" s="206"/>
      <c r="AL10" s="206"/>
      <c r="AM10" s="206"/>
      <c r="AN10" s="206"/>
      <c r="AO10" s="206"/>
      <c r="AP10" s="206"/>
      <c r="AQ10" s="206"/>
      <c r="AR10" s="206"/>
      <c r="AS10" s="206"/>
      <c r="AT10" s="206"/>
    </row>
    <row r="11" spans="1:58" x14ac:dyDescent="0.4">
      <c r="B11" s="211"/>
      <c r="C11" s="186"/>
      <c r="D11" s="186"/>
      <c r="E11" s="186"/>
      <c r="F11" s="186"/>
      <c r="G11" s="186"/>
      <c r="H11" s="186"/>
      <c r="I11" s="186"/>
      <c r="J11" s="186"/>
      <c r="K11" s="186"/>
      <c r="L11" s="186"/>
      <c r="M11" s="186"/>
      <c r="N11" s="186"/>
      <c r="O11" s="186"/>
      <c r="P11" s="186"/>
      <c r="Q11" s="186"/>
      <c r="R11" s="187"/>
      <c r="S11" s="189"/>
      <c r="T11" s="189"/>
      <c r="U11" s="189"/>
      <c r="V11" s="189"/>
      <c r="W11" s="189"/>
      <c r="X11" s="189"/>
      <c r="Y11" s="189"/>
      <c r="Z11" s="189"/>
      <c r="AA11" s="189"/>
      <c r="AB11" s="187"/>
      <c r="AC11" s="187"/>
      <c r="AD11" s="187"/>
      <c r="AE11" s="187"/>
      <c r="AF11" s="187"/>
      <c r="AG11" s="187"/>
      <c r="AH11" s="187"/>
      <c r="AI11" s="187"/>
      <c r="AJ11" s="187"/>
      <c r="AK11" s="187"/>
      <c r="AL11" s="187"/>
      <c r="AM11" s="187"/>
      <c r="AN11" s="187"/>
      <c r="AO11" s="187"/>
      <c r="AP11" s="187"/>
      <c r="AQ11" s="187"/>
      <c r="AR11" s="187"/>
      <c r="AS11" s="187"/>
      <c r="AT11" s="187"/>
    </row>
    <row r="12" spans="1:58" s="202" customFormat="1" hidden="1" outlineLevel="1" x14ac:dyDescent="0.4">
      <c r="A12" s="203" t="s">
        <v>155</v>
      </c>
      <c r="B12" s="221"/>
      <c r="C12" s="217">
        <v>0</v>
      </c>
      <c r="D12" s="217">
        <v>0</v>
      </c>
      <c r="E12" s="217">
        <v>0</v>
      </c>
      <c r="F12" s="217">
        <v>0</v>
      </c>
      <c r="G12" s="217">
        <v>0</v>
      </c>
      <c r="H12" s="218">
        <v>0</v>
      </c>
      <c r="I12" s="218">
        <v>372.14534000000003</v>
      </c>
      <c r="J12" s="218">
        <v>710.26874999999995</v>
      </c>
      <c r="K12" s="218">
        <v>1969.7567970600528</v>
      </c>
      <c r="L12" s="218">
        <v>4282.5923566051124</v>
      </c>
      <c r="M12" s="194">
        <v>4890.8578698835991</v>
      </c>
      <c r="N12" s="194">
        <v>5534.4099077499568</v>
      </c>
      <c r="O12" s="194">
        <v>5831.809503064399</v>
      </c>
      <c r="P12" s="194">
        <v>6379.870011052004</v>
      </c>
      <c r="Q12" s="194">
        <v>6680.3197209106993</v>
      </c>
      <c r="R12" s="217">
        <v>7591.2223526999269</v>
      </c>
      <c r="S12" s="217">
        <v>8205.261233126661</v>
      </c>
      <c r="T12" s="217">
        <v>9088.4417878426848</v>
      </c>
      <c r="U12" s="217">
        <v>10194.723943180101</v>
      </c>
      <c r="V12" s="217">
        <v>11101.4585444237</v>
      </c>
      <c r="W12" s="195">
        <v>12005.815835792298</v>
      </c>
      <c r="X12" s="217">
        <v>12526.188069444501</v>
      </c>
      <c r="Y12" s="217">
        <v>12370.909951194</v>
      </c>
      <c r="Z12" s="217">
        <v>10373.490221071681</v>
      </c>
      <c r="AA12" s="217">
        <v>6479.2374203340205</v>
      </c>
      <c r="AB12" s="217">
        <v>6690.0964537692707</v>
      </c>
      <c r="AC12" s="217">
        <v>6908.1777035652703</v>
      </c>
      <c r="AD12" s="217">
        <v>7133.7415291904799</v>
      </c>
      <c r="AE12" s="217">
        <v>7367.0581812514502</v>
      </c>
      <c r="AF12" s="217">
        <v>7608.4082646608404</v>
      </c>
      <c r="AG12" s="217">
        <v>7858.0827964433411</v>
      </c>
      <c r="AH12" s="217">
        <v>8116.3841571179992</v>
      </c>
      <c r="AI12" s="217">
        <v>8383.62614990773</v>
      </c>
      <c r="AJ12" s="217">
        <v>8660.1345418562396</v>
      </c>
      <c r="AK12" s="217">
        <v>8946.2484235941392</v>
      </c>
      <c r="AL12" s="217">
        <v>7908.7757476744209</v>
      </c>
      <c r="AM12" s="217">
        <v>7043.6146924448403</v>
      </c>
      <c r="AN12" s="217">
        <v>7141.7656476919401</v>
      </c>
      <c r="AO12" s="217">
        <v>6739.1343010049704</v>
      </c>
      <c r="AP12" s="217">
        <v>6899.44242762455</v>
      </c>
      <c r="AQ12" s="217">
        <v>5779.1758757770604</v>
      </c>
      <c r="AR12" s="217">
        <v>5342.2177000000001</v>
      </c>
      <c r="AS12" s="217">
        <v>4404.4551000000001</v>
      </c>
      <c r="AT12" s="217">
        <v>2977.3733999999999</v>
      </c>
      <c r="AU12" s="217">
        <v>1979.7713700000002</v>
      </c>
      <c r="AV12" s="217">
        <v>1203.8669300000001</v>
      </c>
      <c r="AW12" s="217"/>
      <c r="AX12" s="217"/>
      <c r="AY12" s="217"/>
      <c r="AZ12" s="217"/>
      <c r="BA12" s="217"/>
      <c r="BB12" s="217"/>
      <c r="BC12" s="217"/>
      <c r="BD12" s="217"/>
      <c r="BE12" s="221"/>
      <c r="BF12" s="221"/>
    </row>
    <row r="13" spans="1:58" s="202" customFormat="1" hidden="1" outlineLevel="1" x14ac:dyDescent="0.4">
      <c r="A13" s="203" t="s">
        <v>156</v>
      </c>
      <c r="B13" s="221"/>
      <c r="C13" s="217">
        <v>0</v>
      </c>
      <c r="D13" s="217">
        <v>0</v>
      </c>
      <c r="E13" s="217">
        <v>0</v>
      </c>
      <c r="F13" s="217">
        <v>0</v>
      </c>
      <c r="G13" s="217">
        <v>0</v>
      </c>
      <c r="H13" s="218">
        <v>89.693780000000004</v>
      </c>
      <c r="I13" s="218">
        <v>349.47046</v>
      </c>
      <c r="J13" s="218">
        <v>803.19675749999999</v>
      </c>
      <c r="K13" s="218">
        <v>2298.9652210835284</v>
      </c>
      <c r="L13" s="218">
        <v>3950.4076882265922</v>
      </c>
      <c r="M13" s="194">
        <v>4553.7789744208503</v>
      </c>
      <c r="N13" s="194">
        <v>4848.3222163613182</v>
      </c>
      <c r="O13" s="194">
        <v>4648.6671417510597</v>
      </c>
      <c r="P13" s="194">
        <v>4694.1464330383387</v>
      </c>
      <c r="Q13" s="194">
        <v>4455.0779763806004</v>
      </c>
      <c r="R13" s="217">
        <v>4833.8758514737146</v>
      </c>
      <c r="S13" s="217">
        <v>4847.35428938313</v>
      </c>
      <c r="T13" s="217">
        <v>5107.6172162811708</v>
      </c>
      <c r="U13" s="217">
        <v>5581.0100859425802</v>
      </c>
      <c r="V13" s="217">
        <v>5609.8714102225495</v>
      </c>
      <c r="W13" s="195">
        <v>5575.9757133962303</v>
      </c>
      <c r="X13" s="217">
        <v>5513.4610820657908</v>
      </c>
      <c r="Y13" s="217">
        <v>5022.0895387582295</v>
      </c>
      <c r="Z13" s="217">
        <v>4573.9954464979601</v>
      </c>
      <c r="AA13" s="217">
        <v>4285.8946632919997</v>
      </c>
      <c r="AB13" s="217">
        <v>4073.7217377884599</v>
      </c>
      <c r="AC13" s="217">
        <v>3854.2748023637896</v>
      </c>
      <c r="AD13" s="217">
        <v>3627.2914543594002</v>
      </c>
      <c r="AE13" s="217">
        <v>3392.4991885193699</v>
      </c>
      <c r="AF13" s="217">
        <v>3149.6150959203105</v>
      </c>
      <c r="AG13" s="217">
        <v>2898.3457562210397</v>
      </c>
      <c r="AH13" s="217">
        <v>2638.3862240046701</v>
      </c>
      <c r="AI13" s="217">
        <v>2369.42012622841</v>
      </c>
      <c r="AJ13" s="217">
        <v>2091.1188829273501</v>
      </c>
      <c r="AK13" s="217">
        <v>1803.1414962972699</v>
      </c>
      <c r="AL13" s="217">
        <v>1539.4705405581401</v>
      </c>
      <c r="AM13" s="217">
        <v>1317.602619140149</v>
      </c>
      <c r="AN13" s="217">
        <v>1112.753212038966</v>
      </c>
      <c r="AO13" s="217">
        <v>908.622504706575</v>
      </c>
      <c r="AP13" s="217">
        <v>712.83179855679907</v>
      </c>
      <c r="AQ13" s="217">
        <v>523.73887931003094</v>
      </c>
      <c r="AR13" s="217">
        <v>363.36626000000001</v>
      </c>
      <c r="AS13" s="217">
        <v>218.48205999999999</v>
      </c>
      <c r="AT13" s="217">
        <v>115.40741</v>
      </c>
      <c r="AU13" s="217">
        <v>54.163870000000003</v>
      </c>
      <c r="AV13" s="217">
        <v>14.94234</v>
      </c>
      <c r="AW13" s="217"/>
      <c r="AX13" s="217"/>
      <c r="AY13" s="217"/>
      <c r="AZ13" s="217"/>
      <c r="BA13" s="217"/>
      <c r="BB13" s="217"/>
      <c r="BC13" s="217"/>
      <c r="BD13" s="217"/>
      <c r="BE13" s="221"/>
      <c r="BF13" s="221"/>
    </row>
    <row r="14" spans="1:58" s="188" customFormat="1" hidden="1" outlineLevel="1" x14ac:dyDescent="0.4">
      <c r="A14" s="196"/>
      <c r="B14" s="210"/>
      <c r="C14" s="210"/>
      <c r="D14" s="210"/>
      <c r="E14" s="210"/>
      <c r="F14" s="210"/>
      <c r="G14" s="210"/>
      <c r="H14" s="212"/>
      <c r="I14" s="212"/>
      <c r="J14" s="212"/>
      <c r="K14" s="212"/>
      <c r="L14" s="212"/>
      <c r="M14" s="213"/>
      <c r="N14" s="213"/>
      <c r="O14" s="213"/>
      <c r="P14" s="213"/>
      <c r="Q14" s="213"/>
      <c r="R14" s="210"/>
      <c r="S14" s="210"/>
      <c r="T14" s="214"/>
      <c r="U14" s="214"/>
      <c r="V14" s="214"/>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15"/>
      <c r="AS14" s="215"/>
      <c r="AT14" s="215"/>
      <c r="AU14" s="215"/>
      <c r="AV14" s="215"/>
      <c r="AW14" s="215"/>
      <c r="AX14" s="210"/>
      <c r="AY14" s="210"/>
      <c r="AZ14" s="210"/>
      <c r="BA14" s="210"/>
      <c r="BB14" s="210"/>
      <c r="BC14" s="210"/>
      <c r="BD14" s="210"/>
      <c r="BE14" s="210"/>
      <c r="BF14" s="210"/>
    </row>
    <row r="15" spans="1:58" s="187" customFormat="1" hidden="1" outlineLevel="1" x14ac:dyDescent="0.4">
      <c r="A15" s="191" t="s">
        <v>157</v>
      </c>
      <c r="B15" s="216">
        <f>SUM(C15:BC15)</f>
        <v>32500</v>
      </c>
      <c r="C15" s="217"/>
      <c r="D15" s="217"/>
      <c r="E15" s="217"/>
      <c r="F15" s="217"/>
      <c r="G15" s="217"/>
      <c r="H15" s="218"/>
      <c r="I15" s="218"/>
      <c r="J15" s="218"/>
      <c r="K15" s="218"/>
      <c r="L15" s="218"/>
      <c r="M15" s="194"/>
      <c r="N15" s="194"/>
      <c r="O15" s="194"/>
      <c r="P15" s="194"/>
      <c r="Q15" s="194"/>
      <c r="R15" s="217"/>
      <c r="S15" s="217"/>
      <c r="T15" s="217"/>
      <c r="U15" s="217"/>
      <c r="V15" s="217"/>
      <c r="W15" s="209"/>
      <c r="X15" s="217">
        <f>+X5</f>
        <v>32500</v>
      </c>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row>
    <row r="16" spans="1:58" s="206" customFormat="1" hidden="1" outlineLevel="1" x14ac:dyDescent="0.4">
      <c r="A16" s="61" t="s">
        <v>83</v>
      </c>
      <c r="B16" s="216">
        <f>SUM(C16:BC16)</f>
        <v>32500</v>
      </c>
      <c r="C16" s="217"/>
      <c r="D16" s="217"/>
      <c r="E16" s="217"/>
      <c r="F16" s="217"/>
      <c r="G16" s="217"/>
      <c r="H16" s="218"/>
      <c r="I16" s="218"/>
      <c r="J16" s="218"/>
      <c r="K16" s="218"/>
      <c r="L16" s="218"/>
      <c r="M16" s="194"/>
      <c r="N16" s="194"/>
      <c r="O16" s="194"/>
      <c r="P16" s="194"/>
      <c r="Q16" s="194"/>
      <c r="R16" s="217"/>
      <c r="S16" s="217"/>
      <c r="T16" s="217"/>
      <c r="U16" s="217"/>
      <c r="V16" s="217"/>
      <c r="W16" s="209"/>
      <c r="X16" s="217">
        <v>394.42043999999999</v>
      </c>
      <c r="Y16" s="217">
        <v>931.27815999999996</v>
      </c>
      <c r="Z16" s="217">
        <v>956.94681000000003</v>
      </c>
      <c r="AA16" s="217">
        <v>983.32402999999999</v>
      </c>
      <c r="AB16" s="217">
        <v>1010.4293699999999</v>
      </c>
      <c r="AC16" s="217">
        <v>1038.28297</v>
      </c>
      <c r="AD16" s="217">
        <v>1066.90552</v>
      </c>
      <c r="AE16" s="217">
        <v>1096.31827</v>
      </c>
      <c r="AF16" s="217">
        <v>1126.5430699999999</v>
      </c>
      <c r="AG16" s="217">
        <v>1157.6023600000001</v>
      </c>
      <c r="AH16" s="217">
        <v>1189.5192300000001</v>
      </c>
      <c r="AI16" s="217">
        <v>1222.31738</v>
      </c>
      <c r="AJ16" s="217">
        <v>1256.02117</v>
      </c>
      <c r="AK16" s="217">
        <v>1290.6556600000001</v>
      </c>
      <c r="AL16" s="217">
        <v>1326.2465500000001</v>
      </c>
      <c r="AM16" s="217">
        <v>1362.8203100000001</v>
      </c>
      <c r="AN16" s="217">
        <v>1400.4041099999999</v>
      </c>
      <c r="AO16" s="217">
        <v>1439.0259099999998</v>
      </c>
      <c r="AP16" s="217">
        <v>1478.7143700000001</v>
      </c>
      <c r="AQ16" s="217">
        <v>1519.49902</v>
      </c>
      <c r="AR16" s="217">
        <v>1561.4101799999999</v>
      </c>
      <c r="AS16" s="217">
        <v>1604.4789800000003</v>
      </c>
      <c r="AT16" s="217">
        <v>1648.7374500000001</v>
      </c>
      <c r="AU16" s="217">
        <v>1694.2185000000002</v>
      </c>
      <c r="AV16" s="217">
        <v>1740.9559399999998</v>
      </c>
      <c r="AW16" s="217">
        <v>1002.9242400000001</v>
      </c>
      <c r="AX16" s="217">
        <v>0</v>
      </c>
      <c r="AY16" s="217">
        <v>0</v>
      </c>
      <c r="AZ16" s="217"/>
      <c r="BA16" s="217"/>
      <c r="BB16" s="217"/>
      <c r="BC16" s="217"/>
      <c r="BD16" s="217"/>
      <c r="BE16" s="217"/>
      <c r="BF16" s="217"/>
    </row>
    <row r="17" spans="1:58" s="206" customFormat="1" hidden="1" outlineLevel="1" x14ac:dyDescent="0.4">
      <c r="A17" s="61" t="s">
        <v>13</v>
      </c>
      <c r="B17" s="216">
        <f>SUM(C17:BC17)</f>
        <v>12599.953679999999</v>
      </c>
      <c r="C17" s="217"/>
      <c r="D17" s="217"/>
      <c r="E17" s="217"/>
      <c r="F17" s="217"/>
      <c r="G17" s="217"/>
      <c r="H17" s="218"/>
      <c r="I17" s="218"/>
      <c r="J17" s="218"/>
      <c r="K17" s="218"/>
      <c r="L17" s="218"/>
      <c r="M17" s="194"/>
      <c r="N17" s="194"/>
      <c r="O17" s="194"/>
      <c r="P17" s="194"/>
      <c r="Q17" s="194"/>
      <c r="R17" s="217"/>
      <c r="S17" s="217"/>
      <c r="T17" s="217"/>
      <c r="U17" s="217"/>
      <c r="V17" s="217"/>
      <c r="W17" s="209"/>
      <c r="X17" s="217">
        <v>626.66880000000003</v>
      </c>
      <c r="Y17" s="217">
        <v>865.90986999999996</v>
      </c>
      <c r="Z17" s="217">
        <v>840.05293000000006</v>
      </c>
      <c r="AA17" s="217">
        <v>813.48222999999996</v>
      </c>
      <c r="AB17" s="217">
        <v>786.17804000000001</v>
      </c>
      <c r="AC17" s="217">
        <v>758.12009</v>
      </c>
      <c r="AD17" s="217">
        <v>729.28754000000004</v>
      </c>
      <c r="AE17" s="217">
        <v>699.65896999999995</v>
      </c>
      <c r="AF17" s="217">
        <v>669.21236999999996</v>
      </c>
      <c r="AG17" s="217">
        <v>637.92511999999999</v>
      </c>
      <c r="AH17" s="217">
        <v>605.77400999999998</v>
      </c>
      <c r="AI17" s="217">
        <v>572.73510999999996</v>
      </c>
      <c r="AJ17" s="217">
        <v>538.78390000000002</v>
      </c>
      <c r="AK17" s="217">
        <v>503.89515999999998</v>
      </c>
      <c r="AL17" s="217">
        <v>468.04296000000005</v>
      </c>
      <c r="AM17" s="217">
        <v>431.20065</v>
      </c>
      <c r="AN17" s="217">
        <v>393.34087</v>
      </c>
      <c r="AO17" s="217">
        <v>354.43543999999997</v>
      </c>
      <c r="AP17" s="217">
        <v>314.45551</v>
      </c>
      <c r="AQ17" s="217">
        <v>273.37128999999999</v>
      </c>
      <c r="AR17" s="217">
        <v>231.15227999999999</v>
      </c>
      <c r="AS17" s="217">
        <v>187.76709</v>
      </c>
      <c r="AT17" s="217">
        <v>143.18344999999999</v>
      </c>
      <c r="AU17" s="217">
        <v>97.368259999999992</v>
      </c>
      <c r="AV17" s="217">
        <v>50.287389999999995</v>
      </c>
      <c r="AW17" s="217">
        <v>7.6643500000000007</v>
      </c>
      <c r="AX17" s="217">
        <v>0</v>
      </c>
      <c r="AY17" s="217">
        <v>0</v>
      </c>
      <c r="AZ17" s="217"/>
      <c r="BA17" s="217"/>
      <c r="BB17" s="217"/>
      <c r="BC17" s="217"/>
      <c r="BD17" s="217"/>
      <c r="BE17" s="217"/>
      <c r="BF17" s="217"/>
    </row>
    <row r="18" spans="1:58" s="187" customFormat="1" hidden="1" outlineLevel="1" x14ac:dyDescent="0.4">
      <c r="A18" s="61" t="s">
        <v>158</v>
      </c>
      <c r="B18" s="216">
        <f>SUM(C18:BC18)</f>
        <v>45099.953679999991</v>
      </c>
      <c r="C18" s="217"/>
      <c r="D18" s="217"/>
      <c r="E18" s="217"/>
      <c r="F18" s="217"/>
      <c r="G18" s="217"/>
      <c r="H18" s="218"/>
      <c r="I18" s="218"/>
      <c r="J18" s="218"/>
      <c r="K18" s="218"/>
      <c r="L18" s="218"/>
      <c r="M18" s="194"/>
      <c r="N18" s="194"/>
      <c r="O18" s="194"/>
      <c r="P18" s="194"/>
      <c r="Q18" s="194"/>
      <c r="R18" s="217"/>
      <c r="S18" s="217"/>
      <c r="T18" s="217"/>
      <c r="U18" s="217"/>
      <c r="V18" s="217"/>
      <c r="W18" s="209"/>
      <c r="X18" s="217">
        <f t="shared" ref="X18:BD18" si="0">X16+X17</f>
        <v>1021.08924</v>
      </c>
      <c r="Y18" s="217">
        <f t="shared" si="0"/>
        <v>1797.1880299999998</v>
      </c>
      <c r="Z18" s="217">
        <f t="shared" si="0"/>
        <v>1796.9997400000002</v>
      </c>
      <c r="AA18" s="217">
        <f t="shared" si="0"/>
        <v>1796.8062599999998</v>
      </c>
      <c r="AB18" s="217">
        <f t="shared" si="0"/>
        <v>1796.6074100000001</v>
      </c>
      <c r="AC18" s="217">
        <f t="shared" si="0"/>
        <v>1796.4030600000001</v>
      </c>
      <c r="AD18" s="217">
        <f t="shared" si="0"/>
        <v>1796.1930600000001</v>
      </c>
      <c r="AE18" s="217">
        <f t="shared" si="0"/>
        <v>1795.9772399999999</v>
      </c>
      <c r="AF18" s="217">
        <f t="shared" si="0"/>
        <v>1795.7554399999999</v>
      </c>
      <c r="AG18" s="217">
        <f t="shared" si="0"/>
        <v>1795.5274800000002</v>
      </c>
      <c r="AH18" s="217">
        <f t="shared" si="0"/>
        <v>1795.29324</v>
      </c>
      <c r="AI18" s="217">
        <f t="shared" si="0"/>
        <v>1795.05249</v>
      </c>
      <c r="AJ18" s="217">
        <f t="shared" si="0"/>
        <v>1794.8050699999999</v>
      </c>
      <c r="AK18" s="217">
        <f t="shared" si="0"/>
        <v>1794.5508200000002</v>
      </c>
      <c r="AL18" s="217">
        <f t="shared" si="0"/>
        <v>1794.2895100000001</v>
      </c>
      <c r="AM18" s="217">
        <f t="shared" si="0"/>
        <v>1794.0209600000001</v>
      </c>
      <c r="AN18" s="217">
        <f t="shared" si="0"/>
        <v>1793.7449799999999</v>
      </c>
      <c r="AO18" s="217">
        <f t="shared" si="0"/>
        <v>1793.4613499999998</v>
      </c>
      <c r="AP18" s="217">
        <f t="shared" si="0"/>
        <v>1793.1698800000001</v>
      </c>
      <c r="AQ18" s="217">
        <f t="shared" si="0"/>
        <v>1792.87031</v>
      </c>
      <c r="AR18" s="217">
        <f t="shared" si="0"/>
        <v>1792.5624599999999</v>
      </c>
      <c r="AS18" s="217">
        <f t="shared" si="0"/>
        <v>1792.2460700000004</v>
      </c>
      <c r="AT18" s="217">
        <f t="shared" si="0"/>
        <v>1791.9209000000001</v>
      </c>
      <c r="AU18" s="217">
        <f t="shared" si="0"/>
        <v>1791.5867600000001</v>
      </c>
      <c r="AV18" s="217">
        <f t="shared" si="0"/>
        <v>1791.2433299999998</v>
      </c>
      <c r="AW18" s="217">
        <f t="shared" si="0"/>
        <v>1010.5885900000001</v>
      </c>
      <c r="AX18" s="217">
        <f t="shared" si="0"/>
        <v>0</v>
      </c>
      <c r="AY18" s="217">
        <f t="shared" si="0"/>
        <v>0</v>
      </c>
      <c r="AZ18" s="217">
        <f t="shared" si="0"/>
        <v>0</v>
      </c>
      <c r="BA18" s="217">
        <f t="shared" si="0"/>
        <v>0</v>
      </c>
      <c r="BB18" s="217">
        <f t="shared" si="0"/>
        <v>0</v>
      </c>
      <c r="BC18" s="217">
        <f t="shared" si="0"/>
        <v>0</v>
      </c>
      <c r="BD18" s="217">
        <f t="shared" si="0"/>
        <v>0</v>
      </c>
      <c r="BE18" s="217"/>
      <c r="BF18" s="217"/>
    </row>
    <row r="19" spans="1:58" s="187" customFormat="1" hidden="1" outlineLevel="1" x14ac:dyDescent="0.4">
      <c r="A19" s="61" t="s">
        <v>66</v>
      </c>
      <c r="B19" s="216"/>
      <c r="C19" s="217"/>
      <c r="D19" s="217"/>
      <c r="E19" s="217"/>
      <c r="F19" s="217"/>
      <c r="G19" s="217"/>
      <c r="H19" s="218"/>
      <c r="I19" s="218"/>
      <c r="J19" s="218"/>
      <c r="K19" s="218"/>
      <c r="L19" s="218"/>
      <c r="M19" s="194"/>
      <c r="N19" s="194"/>
      <c r="O19" s="194"/>
      <c r="P19" s="194"/>
      <c r="Q19" s="194"/>
      <c r="R19" s="217"/>
      <c r="S19" s="217"/>
      <c r="T19" s="217"/>
      <c r="U19" s="217"/>
      <c r="V19" s="217"/>
      <c r="W19" s="209"/>
      <c r="X19" s="217">
        <f>X15-X16</f>
        <v>32105.579559999998</v>
      </c>
      <c r="Y19" s="217">
        <f>X19-Y16</f>
        <v>31174.301399999997</v>
      </c>
      <c r="Z19" s="217">
        <f t="shared" ref="Z19:AR19" si="1">Y19-Z16</f>
        <v>30217.354589999995</v>
      </c>
      <c r="AA19" s="217">
        <f t="shared" si="1"/>
        <v>29234.030559999996</v>
      </c>
      <c r="AB19" s="217">
        <f t="shared" si="1"/>
        <v>28223.601189999994</v>
      </c>
      <c r="AC19" s="217">
        <f t="shared" si="1"/>
        <v>27185.318219999994</v>
      </c>
      <c r="AD19" s="217">
        <f t="shared" si="1"/>
        <v>26118.412699999993</v>
      </c>
      <c r="AE19" s="217">
        <f t="shared" si="1"/>
        <v>25022.094429999994</v>
      </c>
      <c r="AF19" s="217">
        <f t="shared" si="1"/>
        <v>23895.551359999994</v>
      </c>
      <c r="AG19" s="217">
        <f t="shared" si="1"/>
        <v>22737.948999999993</v>
      </c>
      <c r="AH19" s="217">
        <f t="shared" si="1"/>
        <v>21548.429769999992</v>
      </c>
      <c r="AI19" s="217">
        <f t="shared" si="1"/>
        <v>20326.112389999991</v>
      </c>
      <c r="AJ19" s="217">
        <f t="shared" si="1"/>
        <v>19070.091219999991</v>
      </c>
      <c r="AK19" s="217">
        <f t="shared" si="1"/>
        <v>17779.435559999991</v>
      </c>
      <c r="AL19" s="217">
        <f t="shared" si="1"/>
        <v>16453.189009999991</v>
      </c>
      <c r="AM19" s="217">
        <f t="shared" si="1"/>
        <v>15090.368699999992</v>
      </c>
      <c r="AN19" s="217">
        <f t="shared" si="1"/>
        <v>13689.964589999992</v>
      </c>
      <c r="AO19" s="217">
        <f t="shared" si="1"/>
        <v>12250.938679999992</v>
      </c>
      <c r="AP19" s="217">
        <f t="shared" si="1"/>
        <v>10772.224309999992</v>
      </c>
      <c r="AQ19" s="217">
        <f t="shared" si="1"/>
        <v>9252.725289999993</v>
      </c>
      <c r="AR19" s="217">
        <f t="shared" si="1"/>
        <v>7691.3151099999932</v>
      </c>
      <c r="AS19" s="217">
        <f>AR19-AS16</f>
        <v>6086.8361299999924</v>
      </c>
      <c r="AT19" s="217">
        <f>AS19-AT16</f>
        <v>4438.0986799999919</v>
      </c>
      <c r="AU19" s="217">
        <f>AT19-AU16</f>
        <v>2743.8801799999919</v>
      </c>
      <c r="AV19" s="217">
        <f>AU19-AV16</f>
        <v>1002.9242399999921</v>
      </c>
      <c r="AW19" s="217">
        <f>AV19-AW16</f>
        <v>-7.9580786405131221E-12</v>
      </c>
      <c r="AX19" s="217">
        <f t="shared" ref="AX19:BD19" si="2">AW19-AX16</f>
        <v>-7.9580786405131221E-12</v>
      </c>
      <c r="AY19" s="217">
        <f t="shared" si="2"/>
        <v>-7.9580786405131221E-12</v>
      </c>
      <c r="AZ19" s="217">
        <f t="shared" si="2"/>
        <v>-7.9580786405131221E-12</v>
      </c>
      <c r="BA19" s="217">
        <f t="shared" si="2"/>
        <v>-7.9580786405131221E-12</v>
      </c>
      <c r="BB19" s="217">
        <f t="shared" si="2"/>
        <v>-7.9580786405131221E-12</v>
      </c>
      <c r="BC19" s="217">
        <f t="shared" si="2"/>
        <v>-7.9580786405131221E-12</v>
      </c>
      <c r="BD19" s="217">
        <f t="shared" si="2"/>
        <v>-7.9580786405131221E-12</v>
      </c>
      <c r="BE19" s="217"/>
      <c r="BF19" s="217"/>
    </row>
    <row r="20" spans="1:58" s="187" customFormat="1" hidden="1" outlineLevel="1" x14ac:dyDescent="0.4">
      <c r="A20" s="208"/>
      <c r="B20" s="216"/>
      <c r="C20" s="217"/>
      <c r="D20" s="217"/>
      <c r="E20" s="217"/>
      <c r="F20" s="217"/>
      <c r="G20" s="217"/>
      <c r="H20" s="218"/>
      <c r="I20" s="218"/>
      <c r="J20" s="218"/>
      <c r="K20" s="218"/>
      <c r="L20" s="218"/>
      <c r="M20" s="194"/>
      <c r="N20" s="194"/>
      <c r="O20" s="194"/>
      <c r="P20" s="194"/>
      <c r="Q20" s="194"/>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row>
    <row r="21" spans="1:58" collapsed="1" x14ac:dyDescent="0.4">
      <c r="A21" s="74" t="s">
        <v>67</v>
      </c>
      <c r="B21" s="216">
        <f>SUM(C21:BB21)</f>
        <v>0</v>
      </c>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row>
    <row r="22" spans="1:58" x14ac:dyDescent="0.4">
      <c r="A22" s="72" t="s">
        <v>64</v>
      </c>
      <c r="B22" s="216">
        <f>SUM(C22:BB22)</f>
        <v>304180.33100901003</v>
      </c>
      <c r="C22" s="209">
        <v>0</v>
      </c>
      <c r="D22" s="209">
        <v>0</v>
      </c>
      <c r="E22" s="209">
        <v>0</v>
      </c>
      <c r="F22" s="209">
        <v>0</v>
      </c>
      <c r="G22" s="209">
        <v>0</v>
      </c>
      <c r="H22" s="209">
        <v>7500</v>
      </c>
      <c r="I22" s="209">
        <v>4000</v>
      </c>
      <c r="J22" s="209">
        <v>19300</v>
      </c>
      <c r="K22" s="209">
        <v>55752.608000000007</v>
      </c>
      <c r="L22" s="209">
        <v>8762.0580000000009</v>
      </c>
      <c r="M22" s="209">
        <v>6961.4610000000002</v>
      </c>
      <c r="N22" s="209">
        <v>22617</v>
      </c>
      <c r="O22" s="209">
        <v>9926</v>
      </c>
      <c r="P22" s="209">
        <v>1176.1043999999999</v>
      </c>
      <c r="Q22" s="209">
        <v>22690.900310000001</v>
      </c>
      <c r="R22" s="209">
        <v>10410.199299010001</v>
      </c>
      <c r="S22" s="209">
        <v>9330</v>
      </c>
      <c r="T22" s="209">
        <v>31899</v>
      </c>
      <c r="U22" s="209">
        <v>21595</v>
      </c>
      <c r="V22" s="209">
        <f t="shared" ref="V22:BD22" si="3">+V5</f>
        <v>10900</v>
      </c>
      <c r="W22" s="209">
        <f t="shared" si="3"/>
        <v>28860</v>
      </c>
      <c r="X22" s="209">
        <f t="shared" si="3"/>
        <v>32500</v>
      </c>
      <c r="Y22" s="209">
        <f t="shared" si="3"/>
        <v>0</v>
      </c>
      <c r="Z22" s="209">
        <f t="shared" si="3"/>
        <v>0</v>
      </c>
      <c r="AA22" s="209">
        <f t="shared" si="3"/>
        <v>0</v>
      </c>
      <c r="AB22" s="209">
        <f t="shared" si="3"/>
        <v>0</v>
      </c>
      <c r="AC22" s="209">
        <f t="shared" si="3"/>
        <v>0</v>
      </c>
      <c r="AD22" s="209">
        <f t="shared" si="3"/>
        <v>0</v>
      </c>
      <c r="AE22" s="209">
        <f t="shared" si="3"/>
        <v>0</v>
      </c>
      <c r="AF22" s="209">
        <f t="shared" si="3"/>
        <v>0</v>
      </c>
      <c r="AG22" s="209">
        <f t="shared" si="3"/>
        <v>0</v>
      </c>
      <c r="AH22" s="209">
        <f t="shared" si="3"/>
        <v>0</v>
      </c>
      <c r="AI22" s="209">
        <f t="shared" si="3"/>
        <v>0</v>
      </c>
      <c r="AJ22" s="209">
        <f t="shared" si="3"/>
        <v>0</v>
      </c>
      <c r="AK22" s="209">
        <f t="shared" si="3"/>
        <v>0</v>
      </c>
      <c r="AL22" s="209">
        <f t="shared" si="3"/>
        <v>0</v>
      </c>
      <c r="AM22" s="209">
        <f t="shared" si="3"/>
        <v>0</v>
      </c>
      <c r="AN22" s="209">
        <f t="shared" si="3"/>
        <v>0</v>
      </c>
      <c r="AO22" s="209">
        <f t="shared" si="3"/>
        <v>0</v>
      </c>
      <c r="AP22" s="209">
        <f t="shared" si="3"/>
        <v>0</v>
      </c>
      <c r="AQ22" s="209">
        <f t="shared" si="3"/>
        <v>0</v>
      </c>
      <c r="AR22" s="209">
        <f t="shared" si="3"/>
        <v>0</v>
      </c>
      <c r="AS22" s="209">
        <f t="shared" si="3"/>
        <v>0</v>
      </c>
      <c r="AT22" s="209">
        <f t="shared" si="3"/>
        <v>0</v>
      </c>
      <c r="AU22" s="209">
        <f t="shared" si="3"/>
        <v>0</v>
      </c>
      <c r="AV22" s="209">
        <f t="shared" si="3"/>
        <v>0</v>
      </c>
      <c r="AW22" s="209">
        <f t="shared" si="3"/>
        <v>0</v>
      </c>
      <c r="AX22" s="209">
        <f t="shared" si="3"/>
        <v>0</v>
      </c>
      <c r="AY22" s="209">
        <f t="shared" si="3"/>
        <v>0</v>
      </c>
      <c r="AZ22" s="209">
        <f t="shared" si="3"/>
        <v>0</v>
      </c>
      <c r="BA22" s="209">
        <f t="shared" si="3"/>
        <v>0</v>
      </c>
      <c r="BB22" s="209">
        <f t="shared" si="3"/>
        <v>0</v>
      </c>
      <c r="BC22" s="209">
        <f t="shared" si="3"/>
        <v>0</v>
      </c>
      <c r="BD22" s="209">
        <f t="shared" si="3"/>
        <v>0</v>
      </c>
      <c r="BE22" s="209"/>
      <c r="BF22" s="209"/>
    </row>
    <row r="23" spans="1:58" s="73" customFormat="1" x14ac:dyDescent="0.4">
      <c r="A23" s="60" t="s">
        <v>84</v>
      </c>
      <c r="B23" s="216">
        <f>SUM(C23:BB23)</f>
        <v>304180.33100900985</v>
      </c>
      <c r="C23" s="209">
        <f t="shared" ref="C23:W23" si="4">+C12+C16</f>
        <v>0</v>
      </c>
      <c r="D23" s="209">
        <f t="shared" si="4"/>
        <v>0</v>
      </c>
      <c r="E23" s="209">
        <f t="shared" si="4"/>
        <v>0</v>
      </c>
      <c r="F23" s="209">
        <f t="shared" si="4"/>
        <v>0</v>
      </c>
      <c r="G23" s="209">
        <f t="shared" si="4"/>
        <v>0</v>
      </c>
      <c r="H23" s="209">
        <f t="shared" si="4"/>
        <v>0</v>
      </c>
      <c r="I23" s="209">
        <f t="shared" si="4"/>
        <v>372.14534000000003</v>
      </c>
      <c r="J23" s="209">
        <f t="shared" si="4"/>
        <v>710.26874999999995</v>
      </c>
      <c r="K23" s="209">
        <f t="shared" si="4"/>
        <v>1969.7567970600528</v>
      </c>
      <c r="L23" s="209">
        <f t="shared" si="4"/>
        <v>4282.5923566051124</v>
      </c>
      <c r="M23" s="209">
        <f t="shared" si="4"/>
        <v>4890.8578698835991</v>
      </c>
      <c r="N23" s="209">
        <f t="shared" si="4"/>
        <v>5534.4099077499568</v>
      </c>
      <c r="O23" s="209">
        <f t="shared" si="4"/>
        <v>5831.809503064399</v>
      </c>
      <c r="P23" s="209">
        <f t="shared" si="4"/>
        <v>6379.870011052004</v>
      </c>
      <c r="Q23" s="209">
        <f t="shared" si="4"/>
        <v>6680.3197209106993</v>
      </c>
      <c r="R23" s="209">
        <f t="shared" si="4"/>
        <v>7591.2223526999269</v>
      </c>
      <c r="S23" s="209">
        <f t="shared" si="4"/>
        <v>8205.261233126661</v>
      </c>
      <c r="T23" s="209">
        <f t="shared" si="4"/>
        <v>9088.4417878426848</v>
      </c>
      <c r="U23" s="209">
        <f t="shared" si="4"/>
        <v>10194.723943180101</v>
      </c>
      <c r="V23" s="209">
        <f t="shared" si="4"/>
        <v>11101.4585444237</v>
      </c>
      <c r="W23" s="209">
        <f t="shared" si="4"/>
        <v>12005.815835792298</v>
      </c>
      <c r="X23" s="209">
        <f t="shared" ref="X23:BD24" si="5">+X12+X16</f>
        <v>12920.608509444501</v>
      </c>
      <c r="Y23" s="209">
        <f t="shared" si="5"/>
        <v>13302.188111194</v>
      </c>
      <c r="Z23" s="209">
        <f t="shared" si="5"/>
        <v>11330.43703107168</v>
      </c>
      <c r="AA23" s="209">
        <f t="shared" si="5"/>
        <v>7462.5614503340203</v>
      </c>
      <c r="AB23" s="209">
        <f t="shared" si="5"/>
        <v>7700.5258237692706</v>
      </c>
      <c r="AC23" s="209">
        <f t="shared" si="5"/>
        <v>7946.4606735652706</v>
      </c>
      <c r="AD23" s="209">
        <f t="shared" si="5"/>
        <v>8200.6470491904802</v>
      </c>
      <c r="AE23" s="209">
        <f t="shared" si="5"/>
        <v>8463.3764512514499</v>
      </c>
      <c r="AF23" s="209">
        <f t="shared" si="5"/>
        <v>8734.9513346608401</v>
      </c>
      <c r="AG23" s="209">
        <f t="shared" si="5"/>
        <v>9015.6851564433418</v>
      </c>
      <c r="AH23" s="209">
        <f t="shared" si="5"/>
        <v>9305.903387118</v>
      </c>
      <c r="AI23" s="209">
        <f t="shared" si="5"/>
        <v>9605.9435299077304</v>
      </c>
      <c r="AJ23" s="209">
        <f t="shared" si="5"/>
        <v>9916.1557118562396</v>
      </c>
      <c r="AK23" s="209">
        <f t="shared" si="5"/>
        <v>10236.90408359414</v>
      </c>
      <c r="AL23" s="209">
        <f t="shared" si="5"/>
        <v>9235.0222976744208</v>
      </c>
      <c r="AM23" s="209">
        <f t="shared" si="5"/>
        <v>8406.4350024448395</v>
      </c>
      <c r="AN23" s="209">
        <f t="shared" si="5"/>
        <v>8542.1697576919396</v>
      </c>
      <c r="AO23" s="209">
        <f t="shared" si="5"/>
        <v>8178.1602110049698</v>
      </c>
      <c r="AP23" s="209">
        <f t="shared" si="5"/>
        <v>8378.1567976245497</v>
      </c>
      <c r="AQ23" s="209">
        <f t="shared" si="5"/>
        <v>7298.6748957770606</v>
      </c>
      <c r="AR23" s="209">
        <f t="shared" si="5"/>
        <v>6903.62788</v>
      </c>
      <c r="AS23" s="209">
        <f t="shared" si="5"/>
        <v>6008.9340800000009</v>
      </c>
      <c r="AT23" s="209">
        <f t="shared" si="5"/>
        <v>4626.11085</v>
      </c>
      <c r="AU23" s="209">
        <f t="shared" si="5"/>
        <v>3673.9898700000003</v>
      </c>
      <c r="AV23" s="209">
        <f t="shared" si="5"/>
        <v>2944.82287</v>
      </c>
      <c r="AW23" s="209">
        <f t="shared" si="5"/>
        <v>1002.9242400000001</v>
      </c>
      <c r="AX23" s="209">
        <f t="shared" si="5"/>
        <v>0</v>
      </c>
      <c r="AY23" s="209">
        <f t="shared" si="5"/>
        <v>0</v>
      </c>
      <c r="AZ23" s="209">
        <f t="shared" si="5"/>
        <v>0</v>
      </c>
      <c r="BA23" s="209">
        <f t="shared" si="5"/>
        <v>0</v>
      </c>
      <c r="BB23" s="209">
        <f t="shared" si="5"/>
        <v>0</v>
      </c>
      <c r="BC23" s="209">
        <f t="shared" si="5"/>
        <v>0</v>
      </c>
      <c r="BD23" s="209">
        <f t="shared" si="5"/>
        <v>0</v>
      </c>
      <c r="BE23" s="209"/>
      <c r="BF23" s="209"/>
    </row>
    <row r="24" spans="1:58" s="73" customFormat="1" x14ac:dyDescent="0.4">
      <c r="A24" s="60" t="s">
        <v>68</v>
      </c>
      <c r="B24" s="216">
        <f>SUM(C24:BB24)</f>
        <v>131022.02188501641</v>
      </c>
      <c r="C24" s="209">
        <f t="shared" ref="C24:W24" si="6">+C13+C17</f>
        <v>0</v>
      </c>
      <c r="D24" s="209">
        <f t="shared" si="6"/>
        <v>0</v>
      </c>
      <c r="E24" s="209">
        <f t="shared" si="6"/>
        <v>0</v>
      </c>
      <c r="F24" s="209">
        <f t="shared" si="6"/>
        <v>0</v>
      </c>
      <c r="G24" s="209">
        <f t="shared" si="6"/>
        <v>0</v>
      </c>
      <c r="H24" s="209">
        <f t="shared" si="6"/>
        <v>89.693780000000004</v>
      </c>
      <c r="I24" s="209">
        <f t="shared" si="6"/>
        <v>349.47046</v>
      </c>
      <c r="J24" s="209">
        <f t="shared" si="6"/>
        <v>803.19675749999999</v>
      </c>
      <c r="K24" s="209">
        <f t="shared" si="6"/>
        <v>2298.9652210835284</v>
      </c>
      <c r="L24" s="209">
        <f t="shared" si="6"/>
        <v>3950.4076882265922</v>
      </c>
      <c r="M24" s="209">
        <f t="shared" si="6"/>
        <v>4553.7789744208503</v>
      </c>
      <c r="N24" s="209">
        <f t="shared" si="6"/>
        <v>4848.3222163613182</v>
      </c>
      <c r="O24" s="209">
        <f t="shared" si="6"/>
        <v>4648.6671417510597</v>
      </c>
      <c r="P24" s="209">
        <f t="shared" si="6"/>
        <v>4694.1464330383387</v>
      </c>
      <c r="Q24" s="209">
        <f t="shared" si="6"/>
        <v>4455.0779763806004</v>
      </c>
      <c r="R24" s="209">
        <f t="shared" si="6"/>
        <v>4833.8758514737146</v>
      </c>
      <c r="S24" s="209">
        <f t="shared" si="6"/>
        <v>4847.35428938313</v>
      </c>
      <c r="T24" s="209">
        <f t="shared" si="6"/>
        <v>5107.6172162811708</v>
      </c>
      <c r="U24" s="209">
        <f t="shared" si="6"/>
        <v>5581.0100859425802</v>
      </c>
      <c r="V24" s="209">
        <f t="shared" si="6"/>
        <v>5609.8714102225495</v>
      </c>
      <c r="W24" s="209">
        <f t="shared" si="6"/>
        <v>5575.9757133962303</v>
      </c>
      <c r="X24" s="209">
        <f t="shared" si="5"/>
        <v>6140.1298820657912</v>
      </c>
      <c r="Y24" s="209">
        <f t="shared" si="5"/>
        <v>5887.999408758229</v>
      </c>
      <c r="Z24" s="209">
        <f t="shared" si="5"/>
        <v>5414.0483764979599</v>
      </c>
      <c r="AA24" s="209">
        <f t="shared" si="5"/>
        <v>5099.3768932919993</v>
      </c>
      <c r="AB24" s="209">
        <f t="shared" si="5"/>
        <v>4859.8997777884597</v>
      </c>
      <c r="AC24" s="209">
        <f t="shared" si="5"/>
        <v>4612.3948923637899</v>
      </c>
      <c r="AD24" s="209">
        <f t="shared" si="5"/>
        <v>4356.5789943594</v>
      </c>
      <c r="AE24" s="209">
        <f t="shared" si="5"/>
        <v>4092.1581585193699</v>
      </c>
      <c r="AF24" s="209">
        <f t="shared" si="5"/>
        <v>3818.8274659203107</v>
      </c>
      <c r="AG24" s="209">
        <f t="shared" si="5"/>
        <v>3536.2708762210395</v>
      </c>
      <c r="AH24" s="209">
        <f t="shared" si="5"/>
        <v>3244.1602340046702</v>
      </c>
      <c r="AI24" s="209">
        <f t="shared" si="5"/>
        <v>2942.1552362284101</v>
      </c>
      <c r="AJ24" s="209">
        <f t="shared" si="5"/>
        <v>2629.90278292735</v>
      </c>
      <c r="AK24" s="209">
        <f t="shared" si="5"/>
        <v>2307.0366562972699</v>
      </c>
      <c r="AL24" s="209">
        <f t="shared" si="5"/>
        <v>2007.5135005581401</v>
      </c>
      <c r="AM24" s="209">
        <f t="shared" si="5"/>
        <v>1748.803269140149</v>
      </c>
      <c r="AN24" s="209">
        <f t="shared" si="5"/>
        <v>1506.094082038966</v>
      </c>
      <c r="AO24" s="209">
        <f t="shared" si="5"/>
        <v>1263.057944706575</v>
      </c>
      <c r="AP24" s="209">
        <f t="shared" si="5"/>
        <v>1027.287308556799</v>
      </c>
      <c r="AQ24" s="209">
        <f t="shared" si="5"/>
        <v>797.11016931003087</v>
      </c>
      <c r="AR24" s="209">
        <f t="shared" si="5"/>
        <v>594.51854000000003</v>
      </c>
      <c r="AS24" s="209">
        <f t="shared" si="5"/>
        <v>406.24914999999999</v>
      </c>
      <c r="AT24" s="209">
        <f t="shared" si="5"/>
        <v>258.59086000000002</v>
      </c>
      <c r="AU24" s="209">
        <f t="shared" si="5"/>
        <v>151.53213</v>
      </c>
      <c r="AV24" s="209">
        <f t="shared" si="5"/>
        <v>65.229729999999989</v>
      </c>
      <c r="AW24" s="209">
        <f t="shared" si="5"/>
        <v>7.6643500000000007</v>
      </c>
      <c r="AX24" s="209">
        <f t="shared" si="5"/>
        <v>0</v>
      </c>
      <c r="AY24" s="209">
        <f t="shared" si="5"/>
        <v>0</v>
      </c>
      <c r="AZ24" s="209">
        <f t="shared" si="5"/>
        <v>0</v>
      </c>
      <c r="BA24" s="209">
        <f t="shared" si="5"/>
        <v>0</v>
      </c>
      <c r="BB24" s="209">
        <f t="shared" si="5"/>
        <v>0</v>
      </c>
      <c r="BC24" s="209">
        <f t="shared" si="5"/>
        <v>0</v>
      </c>
      <c r="BD24" s="209">
        <f t="shared" si="5"/>
        <v>0</v>
      </c>
      <c r="BE24" s="209"/>
      <c r="BF24" s="209"/>
    </row>
    <row r="25" spans="1:58" s="73" customFormat="1" x14ac:dyDescent="0.4">
      <c r="A25" s="60" t="s">
        <v>69</v>
      </c>
      <c r="B25" s="216">
        <f>SUM(C25:BB25)</f>
        <v>435202.35289402632</v>
      </c>
      <c r="C25" s="209">
        <f t="shared" ref="C25:W25" si="7">+C24+C23</f>
        <v>0</v>
      </c>
      <c r="D25" s="209">
        <f t="shared" si="7"/>
        <v>0</v>
      </c>
      <c r="E25" s="209">
        <f t="shared" si="7"/>
        <v>0</v>
      </c>
      <c r="F25" s="209">
        <f t="shared" si="7"/>
        <v>0</v>
      </c>
      <c r="G25" s="209">
        <f t="shared" si="7"/>
        <v>0</v>
      </c>
      <c r="H25" s="209">
        <f t="shared" si="7"/>
        <v>89.693780000000004</v>
      </c>
      <c r="I25" s="209">
        <f t="shared" si="7"/>
        <v>721.61580000000004</v>
      </c>
      <c r="J25" s="209">
        <f t="shared" si="7"/>
        <v>1513.4655075000001</v>
      </c>
      <c r="K25" s="209">
        <f t="shared" si="7"/>
        <v>4268.7220181435814</v>
      </c>
      <c r="L25" s="209">
        <f t="shared" si="7"/>
        <v>8233.0000448317041</v>
      </c>
      <c r="M25" s="209">
        <f t="shared" si="7"/>
        <v>9444.6368443044485</v>
      </c>
      <c r="N25" s="209">
        <f t="shared" si="7"/>
        <v>10382.732124111275</v>
      </c>
      <c r="O25" s="209">
        <f t="shared" si="7"/>
        <v>10480.476644815459</v>
      </c>
      <c r="P25" s="209">
        <f t="shared" si="7"/>
        <v>11074.016444090343</v>
      </c>
      <c r="Q25" s="209">
        <f t="shared" si="7"/>
        <v>11135.397697291301</v>
      </c>
      <c r="R25" s="209">
        <f t="shared" si="7"/>
        <v>12425.098204173642</v>
      </c>
      <c r="S25" s="209">
        <f t="shared" si="7"/>
        <v>13052.61552250979</v>
      </c>
      <c r="T25" s="209">
        <f t="shared" si="7"/>
        <v>14196.059004123856</v>
      </c>
      <c r="U25" s="209">
        <f t="shared" si="7"/>
        <v>15775.734029122681</v>
      </c>
      <c r="V25" s="209">
        <f t="shared" si="7"/>
        <v>16711.329954646251</v>
      </c>
      <c r="W25" s="209">
        <f t="shared" si="7"/>
        <v>17581.791549188529</v>
      </c>
      <c r="X25" s="209">
        <f t="shared" ref="X25:AR25" si="8">+X24+X23</f>
        <v>19060.738391510291</v>
      </c>
      <c r="Y25" s="209">
        <f t="shared" si="8"/>
        <v>19190.187519952229</v>
      </c>
      <c r="Z25" s="209">
        <f t="shared" si="8"/>
        <v>16744.485407569642</v>
      </c>
      <c r="AA25" s="209">
        <f t="shared" si="8"/>
        <v>12561.93834362602</v>
      </c>
      <c r="AB25" s="209">
        <f t="shared" si="8"/>
        <v>12560.42560155773</v>
      </c>
      <c r="AC25" s="209">
        <f t="shared" si="8"/>
        <v>12558.855565929061</v>
      </c>
      <c r="AD25" s="209">
        <f t="shared" si="8"/>
        <v>12557.226043549879</v>
      </c>
      <c r="AE25" s="209">
        <f t="shared" si="8"/>
        <v>12555.534609770821</v>
      </c>
      <c r="AF25" s="209">
        <f t="shared" si="8"/>
        <v>12553.778800581151</v>
      </c>
      <c r="AG25" s="209">
        <f t="shared" si="8"/>
        <v>12551.95603266438</v>
      </c>
      <c r="AH25" s="209">
        <f t="shared" si="8"/>
        <v>12550.06362112267</v>
      </c>
      <c r="AI25" s="209">
        <f t="shared" si="8"/>
        <v>12548.09876613614</v>
      </c>
      <c r="AJ25" s="209">
        <f t="shared" si="8"/>
        <v>12546.058494783589</v>
      </c>
      <c r="AK25" s="209">
        <f t="shared" si="8"/>
        <v>12543.94073989141</v>
      </c>
      <c r="AL25" s="209">
        <f t="shared" si="8"/>
        <v>11242.53579823256</v>
      </c>
      <c r="AM25" s="209">
        <f t="shared" si="8"/>
        <v>10155.238271584989</v>
      </c>
      <c r="AN25" s="209">
        <f t="shared" si="8"/>
        <v>10048.263839730906</v>
      </c>
      <c r="AO25" s="209">
        <f t="shared" si="8"/>
        <v>9441.2181557115455</v>
      </c>
      <c r="AP25" s="209">
        <f t="shared" si="8"/>
        <v>9405.4441061813486</v>
      </c>
      <c r="AQ25" s="209">
        <f t="shared" si="8"/>
        <v>8095.7850650870914</v>
      </c>
      <c r="AR25" s="209">
        <f t="shared" si="8"/>
        <v>7498.14642</v>
      </c>
      <c r="AS25" s="209">
        <f>+AS24+AS23</f>
        <v>6415.1832300000005</v>
      </c>
      <c r="AT25" s="209">
        <f>+AT24+AT23</f>
        <v>4884.7017100000003</v>
      </c>
      <c r="AU25" s="209">
        <f>+AU24+AU23</f>
        <v>3825.5220000000004</v>
      </c>
      <c r="AV25" s="209">
        <f>+AV24+AV23</f>
        <v>3010.0526</v>
      </c>
      <c r="AW25" s="209">
        <f t="shared" ref="AW25:BD25" si="9">+AW24+AW23</f>
        <v>1010.5885900000001</v>
      </c>
      <c r="AX25" s="209">
        <f t="shared" si="9"/>
        <v>0</v>
      </c>
      <c r="AY25" s="209">
        <f t="shared" si="9"/>
        <v>0</v>
      </c>
      <c r="AZ25" s="209">
        <f t="shared" si="9"/>
        <v>0</v>
      </c>
      <c r="BA25" s="209">
        <f t="shared" si="9"/>
        <v>0</v>
      </c>
      <c r="BB25" s="209">
        <f t="shared" si="9"/>
        <v>0</v>
      </c>
      <c r="BC25" s="209">
        <f t="shared" si="9"/>
        <v>0</v>
      </c>
      <c r="BD25" s="209">
        <f t="shared" si="9"/>
        <v>0</v>
      </c>
      <c r="BE25" s="209"/>
      <c r="BF25" s="209"/>
    </row>
    <row r="26" spans="1:58" s="73" customFormat="1" x14ac:dyDescent="0.4">
      <c r="A26" s="60" t="s">
        <v>66</v>
      </c>
      <c r="B26" s="216"/>
      <c r="C26" s="209">
        <f>+C22-C23+B26</f>
        <v>0</v>
      </c>
      <c r="D26" s="209">
        <f>+D22-D23+C26</f>
        <v>0</v>
      </c>
      <c r="E26" s="209">
        <f>+E22-E23+D26</f>
        <v>0</v>
      </c>
      <c r="F26" s="209">
        <f>+F22-F23+E26</f>
        <v>0</v>
      </c>
      <c r="G26" s="209">
        <f>+G22-G23+F26</f>
        <v>0</v>
      </c>
      <c r="H26" s="209">
        <f>+G26+H22-H23</f>
        <v>7500</v>
      </c>
      <c r="I26" s="209">
        <f>+H26+I22-I23</f>
        <v>11127.854660000001</v>
      </c>
      <c r="J26" s="209">
        <f t="shared" ref="J26:BD26" si="10">+I26+J22-J23</f>
        <v>29717.585910000002</v>
      </c>
      <c r="K26" s="209">
        <f t="shared" si="10"/>
        <v>83500.437112939951</v>
      </c>
      <c r="L26" s="209">
        <f t="shared" si="10"/>
        <v>87979.90275633485</v>
      </c>
      <c r="M26" s="209">
        <f t="shared" si="10"/>
        <v>90050.505886451254</v>
      </c>
      <c r="N26" s="209">
        <f t="shared" si="10"/>
        <v>107133.0959787013</v>
      </c>
      <c r="O26" s="209">
        <f t="shared" si="10"/>
        <v>111227.28647563689</v>
      </c>
      <c r="P26" s="209">
        <f t="shared" si="10"/>
        <v>106023.52086458489</v>
      </c>
      <c r="Q26" s="209">
        <f t="shared" si="10"/>
        <v>122034.10145367419</v>
      </c>
      <c r="R26" s="209">
        <f t="shared" si="10"/>
        <v>124853.07839998425</v>
      </c>
      <c r="S26" s="209">
        <f t="shared" si="10"/>
        <v>125977.8171668576</v>
      </c>
      <c r="T26" s="209">
        <f t="shared" si="10"/>
        <v>148788.37537901491</v>
      </c>
      <c r="U26" s="209">
        <f t="shared" si="10"/>
        <v>160188.65143583479</v>
      </c>
      <c r="V26" s="209">
        <f t="shared" si="10"/>
        <v>159987.1928914111</v>
      </c>
      <c r="W26" s="209">
        <f>+V26+W22-W23</f>
        <v>176841.3770556188</v>
      </c>
      <c r="X26" s="209">
        <f t="shared" si="10"/>
        <v>196420.76854617428</v>
      </c>
      <c r="Y26" s="209">
        <f t="shared" si="10"/>
        <v>183118.58043498028</v>
      </c>
      <c r="Z26" s="209">
        <f t="shared" si="10"/>
        <v>171788.14340390859</v>
      </c>
      <c r="AA26" s="209">
        <f t="shared" si="10"/>
        <v>164325.58195357455</v>
      </c>
      <c r="AB26" s="209">
        <f t="shared" si="10"/>
        <v>156625.05612980528</v>
      </c>
      <c r="AC26" s="209">
        <f t="shared" si="10"/>
        <v>148678.59545624</v>
      </c>
      <c r="AD26" s="209">
        <f t="shared" si="10"/>
        <v>140477.94840704952</v>
      </c>
      <c r="AE26" s="209">
        <f t="shared" si="10"/>
        <v>132014.57195579808</v>
      </c>
      <c r="AF26" s="209">
        <f t="shared" si="10"/>
        <v>123279.62062113723</v>
      </c>
      <c r="AG26" s="209">
        <f t="shared" si="10"/>
        <v>114263.93546469389</v>
      </c>
      <c r="AH26" s="209">
        <f t="shared" si="10"/>
        <v>104958.03207757589</v>
      </c>
      <c r="AI26" s="209">
        <f t="shared" si="10"/>
        <v>95352.088547668158</v>
      </c>
      <c r="AJ26" s="209">
        <f t="shared" si="10"/>
        <v>85435.932835811924</v>
      </c>
      <c r="AK26" s="209">
        <f t="shared" si="10"/>
        <v>75199.028752217782</v>
      </c>
      <c r="AL26" s="209">
        <f t="shared" si="10"/>
        <v>65964.006454543356</v>
      </c>
      <c r="AM26" s="209">
        <f t="shared" si="10"/>
        <v>57557.57145209852</v>
      </c>
      <c r="AN26" s="209">
        <f t="shared" si="10"/>
        <v>49015.401694406581</v>
      </c>
      <c r="AO26" s="209">
        <f t="shared" si="10"/>
        <v>40837.241483401609</v>
      </c>
      <c r="AP26" s="209">
        <f t="shared" si="10"/>
        <v>32459.084685777059</v>
      </c>
      <c r="AQ26" s="209">
        <f>+AP26+AQ22-AQ23</f>
        <v>25160.409789999998</v>
      </c>
      <c r="AR26" s="209">
        <f t="shared" si="10"/>
        <v>18256.781909999998</v>
      </c>
      <c r="AS26" s="209">
        <f t="shared" si="10"/>
        <v>12247.847829999997</v>
      </c>
      <c r="AT26" s="209">
        <f t="shared" si="10"/>
        <v>7621.7369799999969</v>
      </c>
      <c r="AU26" s="209">
        <f t="shared" si="10"/>
        <v>3947.7471099999966</v>
      </c>
      <c r="AV26" s="209">
        <f t="shared" si="10"/>
        <v>1002.9242399999966</v>
      </c>
      <c r="AW26" s="209">
        <f t="shared" si="10"/>
        <v>-3.4106051316484809E-12</v>
      </c>
      <c r="AX26" s="209">
        <f t="shared" si="10"/>
        <v>-3.4106051316484809E-12</v>
      </c>
      <c r="AY26" s="209">
        <f t="shared" si="10"/>
        <v>-3.4106051316484809E-12</v>
      </c>
      <c r="AZ26" s="209">
        <f t="shared" si="10"/>
        <v>-3.4106051316484809E-12</v>
      </c>
      <c r="BA26" s="209">
        <f t="shared" si="10"/>
        <v>-3.4106051316484809E-12</v>
      </c>
      <c r="BB26" s="209">
        <f t="shared" si="10"/>
        <v>-3.4106051316484809E-12</v>
      </c>
      <c r="BC26" s="209">
        <f t="shared" si="10"/>
        <v>-3.4106051316484809E-12</v>
      </c>
      <c r="BD26" s="209">
        <f t="shared" si="10"/>
        <v>-3.4106051316484809E-12</v>
      </c>
      <c r="BE26" s="209"/>
      <c r="BF26" s="209"/>
    </row>
    <row r="27" spans="1:58" s="73" customFormat="1" hidden="1" outlineLevel="1" x14ac:dyDescent="0.4">
      <c r="A27" s="60"/>
      <c r="B27" s="216"/>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row>
    <row r="28" spans="1:58" hidden="1" outlineLevel="1" x14ac:dyDescent="0.4">
      <c r="A28" s="72" t="s">
        <v>159</v>
      </c>
      <c r="B28" s="216">
        <f>SUM(C28:BC28)</f>
        <v>10741.434043141984</v>
      </c>
      <c r="C28" s="209"/>
      <c r="D28" s="209"/>
      <c r="E28" s="209"/>
      <c r="F28" s="209"/>
      <c r="G28" s="209"/>
      <c r="H28" s="209"/>
      <c r="I28" s="209"/>
      <c r="J28" s="209"/>
      <c r="K28" s="209"/>
      <c r="L28" s="209"/>
      <c r="M28" s="209"/>
      <c r="N28" s="209"/>
      <c r="O28" s="209"/>
      <c r="P28" s="209"/>
      <c r="Q28" s="209"/>
      <c r="R28" s="209"/>
      <c r="S28" s="209"/>
      <c r="T28" s="209"/>
      <c r="U28" s="209"/>
      <c r="V28" s="209"/>
      <c r="W28" s="209"/>
      <c r="X28" s="209">
        <f>+$X$7</f>
        <v>10741.434043141984</v>
      </c>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row>
    <row r="29" spans="1:58" s="73" customFormat="1" hidden="1" outlineLevel="1" x14ac:dyDescent="0.4">
      <c r="A29" s="60" t="s">
        <v>83</v>
      </c>
      <c r="B29" s="216">
        <f t="shared" ref="B29:B34" si="11">SUM(C29:BC29)</f>
        <v>5511.27486988073</v>
      </c>
      <c r="C29" s="209"/>
      <c r="D29" s="209"/>
      <c r="E29" s="209"/>
      <c r="F29" s="209"/>
      <c r="G29" s="209"/>
      <c r="H29" s="209"/>
      <c r="I29" s="209"/>
      <c r="J29" s="209"/>
      <c r="K29" s="209"/>
      <c r="L29" s="209"/>
      <c r="M29" s="209"/>
      <c r="N29" s="209"/>
      <c r="O29" s="209"/>
      <c r="P29" s="209"/>
      <c r="Q29" s="209"/>
      <c r="R29" s="209"/>
      <c r="S29" s="209"/>
      <c r="T29" s="209"/>
      <c r="U29" s="209"/>
      <c r="V29" s="209"/>
      <c r="W29" s="209"/>
      <c r="X29" s="209">
        <f>+X33-X31</f>
        <v>140.55784830973715</v>
      </c>
      <c r="Y29" s="209">
        <f>+Y33-Y31</f>
        <v>283.3857058696766</v>
      </c>
      <c r="Z29" s="209">
        <f t="shared" ref="Z29:AM30" si="12">+Z33-Z31</f>
        <v>292.61297753753632</v>
      </c>
      <c r="AA29" s="209">
        <f t="shared" si="12"/>
        <v>302.1406967603325</v>
      </c>
      <c r="AB29" s="209">
        <f t="shared" si="12"/>
        <v>311.97864635757202</v>
      </c>
      <c r="AC29" s="209">
        <f t="shared" si="12"/>
        <v>322.13692768541125</v>
      </c>
      <c r="AD29" s="209">
        <f t="shared" si="12"/>
        <v>332.6259710084712</v>
      </c>
      <c r="AE29" s="209">
        <f t="shared" si="12"/>
        <v>343.45654620936818</v>
      </c>
      <c r="AF29" s="209">
        <f t="shared" si="12"/>
        <v>354.63977384695448</v>
      </c>
      <c r="AG29" s="209">
        <f t="shared" si="12"/>
        <v>366.1871365746253</v>
      </c>
      <c r="AH29" s="209">
        <f t="shared" si="12"/>
        <v>378.11049093041493</v>
      </c>
      <c r="AI29" s="209">
        <f t="shared" si="12"/>
        <v>390.422079510988</v>
      </c>
      <c r="AJ29" s="209">
        <f t="shared" si="12"/>
        <v>403.13454354202617</v>
      </c>
      <c r="AK29" s="209">
        <f t="shared" si="12"/>
        <v>416.26093585791659</v>
      </c>
      <c r="AL29" s="209">
        <f t="shared" si="12"/>
        <v>429.81473430407016</v>
      </c>
      <c r="AM29" s="209">
        <f t="shared" si="12"/>
        <v>443.80985557562963</v>
      </c>
      <c r="AN29" s="209"/>
      <c r="AO29" s="209"/>
      <c r="AP29" s="209"/>
      <c r="AQ29" s="209"/>
      <c r="AR29" s="209"/>
      <c r="AS29" s="209"/>
      <c r="AT29" s="209"/>
      <c r="AU29" s="209"/>
      <c r="AV29" s="209"/>
      <c r="AW29" s="209"/>
      <c r="AX29" s="209"/>
      <c r="AY29" s="209"/>
      <c r="AZ29" s="209"/>
      <c r="BA29" s="209"/>
      <c r="BB29" s="209"/>
      <c r="BC29" s="209"/>
      <c r="BD29" s="209"/>
      <c r="BE29" s="209"/>
      <c r="BF29" s="209"/>
    </row>
    <row r="30" spans="1:58" s="73" customFormat="1" hidden="1" outlineLevel="1" x14ac:dyDescent="0.4">
      <c r="A30" s="60" t="s">
        <v>83</v>
      </c>
      <c r="B30" s="216">
        <f t="shared" si="11"/>
        <v>5230.159173261256</v>
      </c>
      <c r="C30" s="209"/>
      <c r="D30" s="209"/>
      <c r="E30" s="209"/>
      <c r="F30" s="209"/>
      <c r="G30" s="209"/>
      <c r="H30" s="209"/>
      <c r="I30" s="209"/>
      <c r="J30" s="209"/>
      <c r="K30" s="209"/>
      <c r="L30" s="209"/>
      <c r="M30" s="209"/>
      <c r="N30" s="209"/>
      <c r="O30" s="209"/>
      <c r="P30" s="209"/>
      <c r="Q30" s="209"/>
      <c r="R30" s="209"/>
      <c r="S30" s="209"/>
      <c r="T30" s="209"/>
      <c r="U30" s="209"/>
      <c r="V30" s="209"/>
      <c r="W30" s="209"/>
      <c r="X30" s="209"/>
      <c r="Y30" s="209">
        <f>+Y34-Y32</f>
        <v>287.96238501947187</v>
      </c>
      <c r="Z30" s="209">
        <f t="shared" si="12"/>
        <v>297.33867712476751</v>
      </c>
      <c r="AA30" s="209">
        <f t="shared" si="12"/>
        <v>307.0202690130119</v>
      </c>
      <c r="AB30" s="209">
        <f t="shared" si="12"/>
        <v>317.01710149624682</v>
      </c>
      <c r="AC30" s="209">
        <f t="shared" si="12"/>
        <v>327.33943906753063</v>
      </c>
      <c r="AD30" s="209">
        <f t="shared" si="12"/>
        <v>337.99788044025803</v>
      </c>
      <c r="AE30" s="209">
        <f t="shared" si="12"/>
        <v>349.00336943064951</v>
      </c>
      <c r="AF30" s="209">
        <f t="shared" si="12"/>
        <v>360.36720619458276</v>
      </c>
      <c r="AG30" s="209">
        <f t="shared" si="12"/>
        <v>372.10105883030548</v>
      </c>
      <c r="AH30" s="209">
        <f t="shared" si="12"/>
        <v>384.21697535894111</v>
      </c>
      <c r="AI30" s="209">
        <f t="shared" si="12"/>
        <v>396.72739609509046</v>
      </c>
      <c r="AJ30" s="209">
        <f t="shared" si="12"/>
        <v>409.64516642022988</v>
      </c>
      <c r="AK30" s="209">
        <f t="shared" si="12"/>
        <v>422.98354997202199</v>
      </c>
      <c r="AL30" s="209">
        <f t="shared" si="12"/>
        <v>436.75624226308088</v>
      </c>
      <c r="AM30" s="209">
        <f t="shared" si="12"/>
        <v>223.68245653506736</v>
      </c>
      <c r="AN30" s="209"/>
      <c r="AO30" s="209"/>
      <c r="AP30" s="209"/>
      <c r="AQ30" s="209"/>
      <c r="AR30" s="209"/>
      <c r="AS30" s="209"/>
      <c r="AT30" s="209"/>
      <c r="AU30" s="209"/>
      <c r="AV30" s="209"/>
      <c r="AW30" s="209"/>
      <c r="AX30" s="209"/>
      <c r="AY30" s="209"/>
      <c r="AZ30" s="209"/>
      <c r="BA30" s="209"/>
      <c r="BB30" s="209"/>
      <c r="BC30" s="209"/>
      <c r="BD30" s="209"/>
      <c r="BE30" s="209"/>
      <c r="BF30" s="209"/>
    </row>
    <row r="31" spans="1:58" s="73" customFormat="1" hidden="1" outlineLevel="1" x14ac:dyDescent="0.4">
      <c r="A31" s="60" t="s">
        <v>13</v>
      </c>
      <c r="B31" s="216">
        <f t="shared" si="11"/>
        <v>1534.8679045706383</v>
      </c>
      <c r="C31" s="209"/>
      <c r="D31" s="209"/>
      <c r="E31" s="209"/>
      <c r="F31" s="209"/>
      <c r="G31" s="209"/>
      <c r="H31" s="209"/>
      <c r="I31" s="209"/>
      <c r="J31" s="209"/>
      <c r="K31" s="209"/>
      <c r="L31" s="209"/>
      <c r="M31" s="209"/>
      <c r="N31" s="209"/>
      <c r="O31" s="209"/>
      <c r="P31" s="209"/>
      <c r="Q31" s="209"/>
      <c r="R31" s="209"/>
      <c r="S31" s="209"/>
      <c r="T31" s="209"/>
      <c r="U31" s="209"/>
      <c r="V31" s="209"/>
      <c r="W31" s="209"/>
      <c r="X31" s="209">
        <f>$X28*X$8/2/2</f>
        <v>86.737079898371505</v>
      </c>
      <c r="Y31" s="209">
        <f>+$X36*X$8/2</f>
        <v>171.20415054654075</v>
      </c>
      <c r="Z31" s="209">
        <f t="shared" ref="Z31:AM31" si="13">+Y36*$X$8/2</f>
        <v>161.97687887868102</v>
      </c>
      <c r="AA31" s="209">
        <f t="shared" si="13"/>
        <v>152.44915965588484</v>
      </c>
      <c r="AB31" s="209">
        <f>+AA36*$X$8/2</f>
        <v>142.61121005864533</v>
      </c>
      <c r="AC31" s="209">
        <f t="shared" si="13"/>
        <v>132.45292873080612</v>
      </c>
      <c r="AD31" s="209">
        <f t="shared" si="13"/>
        <v>121.96388540774613</v>
      </c>
      <c r="AE31" s="209">
        <f t="shared" si="13"/>
        <v>111.13331020684915</v>
      </c>
      <c r="AF31" s="209">
        <f t="shared" si="13"/>
        <v>99.950082569262875</v>
      </c>
      <c r="AG31" s="209">
        <f t="shared" si="13"/>
        <v>88.402719841592059</v>
      </c>
      <c r="AH31" s="209">
        <f t="shared" si="13"/>
        <v>76.479365485802418</v>
      </c>
      <c r="AI31" s="209">
        <f t="shared" si="13"/>
        <v>64.167776905229331</v>
      </c>
      <c r="AJ31" s="209">
        <f t="shared" si="13"/>
        <v>51.455312874191158</v>
      </c>
      <c r="AK31" s="209">
        <f t="shared" si="13"/>
        <v>38.328920558300723</v>
      </c>
      <c r="AL31" s="209">
        <f t="shared" si="13"/>
        <v>24.775122112147212</v>
      </c>
      <c r="AM31" s="209">
        <f t="shared" si="13"/>
        <v>10.780000840587729</v>
      </c>
      <c r="AN31" s="209"/>
      <c r="AO31" s="209"/>
      <c r="AP31" s="209"/>
      <c r="AQ31" s="209"/>
      <c r="AR31" s="209"/>
      <c r="AS31" s="209"/>
      <c r="AT31" s="209"/>
      <c r="AU31" s="209"/>
      <c r="AV31" s="209"/>
      <c r="AW31" s="209"/>
      <c r="AX31" s="209"/>
      <c r="AY31" s="209"/>
      <c r="AZ31" s="209"/>
      <c r="BA31" s="209"/>
      <c r="BB31" s="209"/>
      <c r="BC31" s="209"/>
      <c r="BD31" s="209"/>
      <c r="BE31" s="209"/>
      <c r="BF31" s="209"/>
    </row>
    <row r="32" spans="1:58" s="73" customFormat="1" hidden="1" outlineLevel="1" x14ac:dyDescent="0.4">
      <c r="A32" s="60" t="s">
        <v>13</v>
      </c>
      <c r="B32" s="216">
        <f t="shared" si="11"/>
        <v>1361.3937447738952</v>
      </c>
      <c r="C32" s="209"/>
      <c r="D32" s="209"/>
      <c r="E32" s="209"/>
      <c r="F32" s="209"/>
      <c r="G32" s="209"/>
      <c r="H32" s="209"/>
      <c r="I32" s="209"/>
      <c r="J32" s="209"/>
      <c r="K32" s="209"/>
      <c r="L32" s="209"/>
      <c r="M32" s="209"/>
      <c r="N32" s="209"/>
      <c r="O32" s="209"/>
      <c r="P32" s="209"/>
      <c r="Q32" s="209"/>
      <c r="R32" s="209"/>
      <c r="S32" s="209"/>
      <c r="T32" s="209"/>
      <c r="U32" s="209"/>
      <c r="V32" s="209"/>
      <c r="W32" s="209"/>
      <c r="X32" s="209"/>
      <c r="Y32" s="209">
        <f>+Y35*X$8/2</f>
        <v>166.62747139674548</v>
      </c>
      <c r="Z32" s="209">
        <f t="shared" ref="Z32:AM32" si="14">+Z35*$X$8/2</f>
        <v>157.25117929144983</v>
      </c>
      <c r="AA32" s="209">
        <f t="shared" si="14"/>
        <v>147.56958740320545</v>
      </c>
      <c r="AB32" s="209">
        <f t="shared" si="14"/>
        <v>137.57275491997052</v>
      </c>
      <c r="AC32" s="209">
        <f t="shared" si="14"/>
        <v>127.25041734868674</v>
      </c>
      <c r="AD32" s="209">
        <f t="shared" si="14"/>
        <v>116.59197597595931</v>
      </c>
      <c r="AE32" s="209">
        <f t="shared" si="14"/>
        <v>105.58648698556786</v>
      </c>
      <c r="AF32" s="209">
        <f t="shared" si="14"/>
        <v>94.222650221634566</v>
      </c>
      <c r="AG32" s="209">
        <f t="shared" si="14"/>
        <v>82.488797585911854</v>
      </c>
      <c r="AH32" s="209">
        <f t="shared" si="14"/>
        <v>70.372881057276217</v>
      </c>
      <c r="AI32" s="209">
        <f t="shared" si="14"/>
        <v>57.862460321126868</v>
      </c>
      <c r="AJ32" s="209">
        <f t="shared" si="14"/>
        <v>44.944689995987432</v>
      </c>
      <c r="AK32" s="209">
        <f t="shared" si="14"/>
        <v>31.606306444195368</v>
      </c>
      <c r="AL32" s="209">
        <f t="shared" si="14"/>
        <v>17.833614153136484</v>
      </c>
      <c r="AM32" s="209">
        <f t="shared" si="14"/>
        <v>3.6124716730413113</v>
      </c>
      <c r="AN32" s="209"/>
      <c r="AO32" s="209"/>
      <c r="AP32" s="209"/>
      <c r="AQ32" s="209"/>
      <c r="AR32" s="209"/>
      <c r="AS32" s="209"/>
      <c r="AT32" s="209"/>
      <c r="AU32" s="209"/>
      <c r="AV32" s="209"/>
      <c r="AW32" s="209"/>
      <c r="AX32" s="209"/>
      <c r="AY32" s="209"/>
      <c r="AZ32" s="209"/>
      <c r="BA32" s="209"/>
      <c r="BB32" s="209"/>
      <c r="BC32" s="209"/>
      <c r="BD32" s="209"/>
      <c r="BE32" s="209"/>
      <c r="BF32" s="209"/>
    </row>
    <row r="33" spans="1:58" s="73" customFormat="1" hidden="1" outlineLevel="1" x14ac:dyDescent="0.4">
      <c r="A33" s="60" t="s">
        <v>158</v>
      </c>
      <c r="B33" s="216">
        <f t="shared" si="11"/>
        <v>7046.1427744513667</v>
      </c>
      <c r="C33" s="209"/>
      <c r="D33" s="209"/>
      <c r="E33" s="209"/>
      <c r="F33" s="209"/>
      <c r="G33" s="209"/>
      <c r="H33" s="209"/>
      <c r="I33" s="209"/>
      <c r="J33" s="209"/>
      <c r="K33" s="209"/>
      <c r="L33" s="209"/>
      <c r="M33" s="209"/>
      <c r="N33" s="209"/>
      <c r="O33" s="209"/>
      <c r="P33" s="209"/>
      <c r="Q33" s="209"/>
      <c r="R33" s="209"/>
      <c r="S33" s="209"/>
      <c r="T33" s="209"/>
      <c r="U33" s="209"/>
      <c r="V33" s="209"/>
      <c r="W33" s="209"/>
      <c r="X33" s="209">
        <f>-PMT(X$8/2,X$9*2,X28)/2</f>
        <v>227.29492820810867</v>
      </c>
      <c r="Y33" s="209">
        <f>+X33*2</f>
        <v>454.58985641621734</v>
      </c>
      <c r="Z33" s="209">
        <f t="shared" ref="Z33:AM33" si="15">+Y33</f>
        <v>454.58985641621734</v>
      </c>
      <c r="AA33" s="209">
        <f t="shared" si="15"/>
        <v>454.58985641621734</v>
      </c>
      <c r="AB33" s="209">
        <f t="shared" si="15"/>
        <v>454.58985641621734</v>
      </c>
      <c r="AC33" s="209">
        <f t="shared" si="15"/>
        <v>454.58985641621734</v>
      </c>
      <c r="AD33" s="209">
        <f t="shared" si="15"/>
        <v>454.58985641621734</v>
      </c>
      <c r="AE33" s="209">
        <f t="shared" si="15"/>
        <v>454.58985641621734</v>
      </c>
      <c r="AF33" s="209">
        <f t="shared" si="15"/>
        <v>454.58985641621734</v>
      </c>
      <c r="AG33" s="209">
        <f t="shared" si="15"/>
        <v>454.58985641621734</v>
      </c>
      <c r="AH33" s="209">
        <f t="shared" si="15"/>
        <v>454.58985641621734</v>
      </c>
      <c r="AI33" s="209">
        <f t="shared" si="15"/>
        <v>454.58985641621734</v>
      </c>
      <c r="AJ33" s="209">
        <f t="shared" si="15"/>
        <v>454.58985641621734</v>
      </c>
      <c r="AK33" s="209">
        <f t="shared" si="15"/>
        <v>454.58985641621734</v>
      </c>
      <c r="AL33" s="209">
        <f t="shared" si="15"/>
        <v>454.58985641621734</v>
      </c>
      <c r="AM33" s="209">
        <f t="shared" si="15"/>
        <v>454.58985641621734</v>
      </c>
      <c r="AN33" s="209"/>
      <c r="AO33" s="209"/>
      <c r="AP33" s="209"/>
      <c r="AQ33" s="209"/>
      <c r="AR33" s="209"/>
      <c r="AS33" s="209"/>
      <c r="AT33" s="209"/>
      <c r="AU33" s="209"/>
      <c r="AV33" s="209"/>
      <c r="AW33" s="209"/>
      <c r="AX33" s="209"/>
      <c r="AY33" s="209"/>
      <c r="AZ33" s="209"/>
      <c r="BA33" s="209"/>
      <c r="BB33" s="209"/>
      <c r="BC33" s="209"/>
      <c r="BD33" s="209"/>
      <c r="BE33" s="209"/>
      <c r="BF33" s="209"/>
    </row>
    <row r="34" spans="1:58" s="73" customFormat="1" hidden="1" outlineLevel="1" x14ac:dyDescent="0.4">
      <c r="A34" s="60" t="s">
        <v>158</v>
      </c>
      <c r="B34" s="216">
        <f t="shared" si="11"/>
        <v>6591.5529180351496</v>
      </c>
      <c r="C34" s="209"/>
      <c r="D34" s="209"/>
      <c r="E34" s="209"/>
      <c r="F34" s="209"/>
      <c r="G34" s="209"/>
      <c r="H34" s="209"/>
      <c r="I34" s="209"/>
      <c r="J34" s="209"/>
      <c r="K34" s="209"/>
      <c r="L34" s="209"/>
      <c r="M34" s="209"/>
      <c r="N34" s="209"/>
      <c r="O34" s="209"/>
      <c r="P34" s="209"/>
      <c r="Q34" s="209"/>
      <c r="R34" s="209"/>
      <c r="S34" s="209"/>
      <c r="T34" s="209"/>
      <c r="U34" s="209"/>
      <c r="V34" s="209"/>
      <c r="W34" s="209"/>
      <c r="X34" s="209"/>
      <c r="Y34" s="209">
        <f t="shared" ref="Y34:AL34" si="16">+Y33</f>
        <v>454.58985641621734</v>
      </c>
      <c r="Z34" s="209">
        <f t="shared" si="16"/>
        <v>454.58985641621734</v>
      </c>
      <c r="AA34" s="209">
        <f t="shared" si="16"/>
        <v>454.58985641621734</v>
      </c>
      <c r="AB34" s="209">
        <f t="shared" si="16"/>
        <v>454.58985641621734</v>
      </c>
      <c r="AC34" s="209">
        <f t="shared" si="16"/>
        <v>454.58985641621734</v>
      </c>
      <c r="AD34" s="209">
        <f t="shared" si="16"/>
        <v>454.58985641621734</v>
      </c>
      <c r="AE34" s="209">
        <f t="shared" si="16"/>
        <v>454.58985641621734</v>
      </c>
      <c r="AF34" s="209">
        <f t="shared" si="16"/>
        <v>454.58985641621734</v>
      </c>
      <c r="AG34" s="209">
        <f t="shared" si="16"/>
        <v>454.58985641621734</v>
      </c>
      <c r="AH34" s="209">
        <f t="shared" si="16"/>
        <v>454.58985641621734</v>
      </c>
      <c r="AI34" s="209">
        <f t="shared" si="16"/>
        <v>454.58985641621734</v>
      </c>
      <c r="AJ34" s="209">
        <f t="shared" si="16"/>
        <v>454.58985641621734</v>
      </c>
      <c r="AK34" s="209">
        <f t="shared" si="16"/>
        <v>454.58985641621734</v>
      </c>
      <c r="AL34" s="209">
        <f t="shared" si="16"/>
        <v>454.58985641621734</v>
      </c>
      <c r="AM34" s="209">
        <f>+AM33/2</f>
        <v>227.29492820810867</v>
      </c>
      <c r="AN34" s="209"/>
      <c r="AO34" s="209"/>
      <c r="AP34" s="209"/>
      <c r="AQ34" s="209"/>
      <c r="AR34" s="209"/>
      <c r="AS34" s="209"/>
      <c r="AT34" s="209"/>
      <c r="AU34" s="209"/>
      <c r="AV34" s="209"/>
      <c r="AW34" s="209"/>
      <c r="AX34" s="209"/>
      <c r="AY34" s="209"/>
      <c r="AZ34" s="209"/>
      <c r="BA34" s="209"/>
      <c r="BB34" s="209"/>
      <c r="BC34" s="209"/>
      <c r="BD34" s="209"/>
      <c r="BE34" s="209"/>
      <c r="BF34" s="209"/>
    </row>
    <row r="35" spans="1:58" s="73" customFormat="1" hidden="1" outlineLevel="1" x14ac:dyDescent="0.4">
      <c r="A35" s="60" t="s">
        <v>160</v>
      </c>
      <c r="B35" s="216"/>
      <c r="C35" s="209"/>
      <c r="D35" s="209"/>
      <c r="E35" s="209"/>
      <c r="F35" s="209"/>
      <c r="G35" s="209"/>
      <c r="H35" s="209"/>
      <c r="I35" s="209"/>
      <c r="J35" s="209"/>
      <c r="K35" s="209"/>
      <c r="L35" s="209"/>
      <c r="M35" s="209"/>
      <c r="N35" s="209"/>
      <c r="O35" s="209"/>
      <c r="P35" s="209"/>
      <c r="Q35" s="209"/>
      <c r="R35" s="209"/>
      <c r="S35" s="209"/>
      <c r="T35" s="209"/>
      <c r="U35" s="209"/>
      <c r="V35" s="209"/>
      <c r="W35" s="209"/>
      <c r="X35" s="209">
        <v>0</v>
      </c>
      <c r="Y35" s="209">
        <f t="shared" ref="Y35:AM35" si="17">+X36-Y29</f>
        <v>10317.49048896257</v>
      </c>
      <c r="Z35" s="209">
        <f t="shared" si="17"/>
        <v>9736.9151264055636</v>
      </c>
      <c r="AA35" s="209">
        <f t="shared" si="17"/>
        <v>9137.4357525204632</v>
      </c>
      <c r="AB35" s="209">
        <f t="shared" si="17"/>
        <v>8518.4368371498786</v>
      </c>
      <c r="AC35" s="209">
        <f t="shared" si="17"/>
        <v>7879.2828079682204</v>
      </c>
      <c r="AD35" s="209">
        <f t="shared" si="17"/>
        <v>7219.3173978922187</v>
      </c>
      <c r="AE35" s="209">
        <f t="shared" si="17"/>
        <v>6537.8629712425927</v>
      </c>
      <c r="AF35" s="209">
        <f t="shared" si="17"/>
        <v>5834.2198279649892</v>
      </c>
      <c r="AG35" s="209">
        <f t="shared" si="17"/>
        <v>5107.665485195781</v>
      </c>
      <c r="AH35" s="209">
        <f t="shared" si="17"/>
        <v>4357.4539354350609</v>
      </c>
      <c r="AI35" s="209">
        <f t="shared" si="17"/>
        <v>3582.8148805651317</v>
      </c>
      <c r="AJ35" s="209">
        <f t="shared" si="17"/>
        <v>2782.9529409280149</v>
      </c>
      <c r="AK35" s="209">
        <f t="shared" si="17"/>
        <v>1957.0468386498683</v>
      </c>
      <c r="AL35" s="209">
        <f t="shared" si="17"/>
        <v>1104.2485543737762</v>
      </c>
      <c r="AM35" s="209">
        <f t="shared" si="17"/>
        <v>223.68245653506574</v>
      </c>
      <c r="AN35" s="209"/>
      <c r="AO35" s="209"/>
      <c r="AP35" s="209"/>
      <c r="AQ35" s="209"/>
      <c r="AR35" s="209"/>
      <c r="AS35" s="209"/>
      <c r="AT35" s="209"/>
      <c r="AU35" s="209"/>
      <c r="AV35" s="209"/>
      <c r="AW35" s="209"/>
      <c r="AX35" s="209"/>
      <c r="AY35" s="209"/>
      <c r="AZ35" s="209"/>
      <c r="BA35" s="209"/>
      <c r="BB35" s="209"/>
      <c r="BC35" s="209"/>
      <c r="BD35" s="209"/>
      <c r="BE35" s="209"/>
      <c r="BF35" s="209"/>
    </row>
    <row r="36" spans="1:58" s="73" customFormat="1" hidden="1" outlineLevel="1" x14ac:dyDescent="0.4">
      <c r="A36" s="60" t="s">
        <v>66</v>
      </c>
      <c r="B36" s="216"/>
      <c r="C36" s="209"/>
      <c r="D36" s="209"/>
      <c r="E36" s="209"/>
      <c r="F36" s="209"/>
      <c r="G36" s="209"/>
      <c r="H36" s="209"/>
      <c r="I36" s="209"/>
      <c r="J36" s="209"/>
      <c r="K36" s="209"/>
      <c r="L36" s="209"/>
      <c r="M36" s="209"/>
      <c r="N36" s="209"/>
      <c r="O36" s="209"/>
      <c r="P36" s="209"/>
      <c r="Q36" s="209"/>
      <c r="R36" s="209"/>
      <c r="S36" s="209"/>
      <c r="T36" s="209"/>
      <c r="U36" s="209"/>
      <c r="V36" s="209"/>
      <c r="W36" s="209"/>
      <c r="X36" s="209">
        <f>+X28-X29</f>
        <v>10600.876194832246</v>
      </c>
      <c r="Y36" s="209">
        <f t="shared" ref="Y36:AM36" si="18">+Y35-Y30</f>
        <v>10029.528103943099</v>
      </c>
      <c r="Z36" s="209">
        <f t="shared" si="18"/>
        <v>9439.5764492807957</v>
      </c>
      <c r="AA36" s="209">
        <f t="shared" si="18"/>
        <v>8830.4154835074514</v>
      </c>
      <c r="AB36" s="209">
        <f t="shared" si="18"/>
        <v>8201.4197356536315</v>
      </c>
      <c r="AC36" s="209">
        <f t="shared" si="18"/>
        <v>7551.9433689006901</v>
      </c>
      <c r="AD36" s="209">
        <f t="shared" si="18"/>
        <v>6881.3195174519606</v>
      </c>
      <c r="AE36" s="209">
        <f t="shared" si="18"/>
        <v>6188.8596018119433</v>
      </c>
      <c r="AF36" s="209">
        <f t="shared" si="18"/>
        <v>5473.8526217704066</v>
      </c>
      <c r="AG36" s="209">
        <f t="shared" si="18"/>
        <v>4735.5644263654758</v>
      </c>
      <c r="AH36" s="209">
        <f t="shared" si="18"/>
        <v>3973.2369600761199</v>
      </c>
      <c r="AI36" s="209">
        <f t="shared" si="18"/>
        <v>3186.0874844700411</v>
      </c>
      <c r="AJ36" s="209">
        <f t="shared" si="18"/>
        <v>2373.3077745077849</v>
      </c>
      <c r="AK36" s="209">
        <f t="shared" si="18"/>
        <v>1534.0632886778462</v>
      </c>
      <c r="AL36" s="209">
        <f t="shared" si="18"/>
        <v>667.49231211069537</v>
      </c>
      <c r="AM36" s="209">
        <f t="shared" si="18"/>
        <v>-1.6200374375330284E-12</v>
      </c>
      <c r="AN36" s="209"/>
      <c r="AO36" s="209"/>
      <c r="AP36" s="209"/>
      <c r="AQ36" s="209"/>
      <c r="AR36" s="209"/>
      <c r="AS36" s="209"/>
      <c r="AT36" s="209"/>
      <c r="AU36" s="209"/>
      <c r="AV36" s="209"/>
      <c r="AW36" s="209"/>
      <c r="AX36" s="209"/>
      <c r="AY36" s="209"/>
      <c r="AZ36" s="209"/>
      <c r="BA36" s="209"/>
      <c r="BB36" s="209"/>
      <c r="BC36" s="209"/>
      <c r="BD36" s="209"/>
      <c r="BE36" s="209"/>
      <c r="BF36" s="209"/>
    </row>
    <row r="37" spans="1:58" hidden="1" outlineLevel="1" x14ac:dyDescent="0.4">
      <c r="A37" s="74"/>
      <c r="B37" s="216"/>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row>
    <row r="38" spans="1:58" hidden="1" outlineLevel="1" x14ac:dyDescent="0.4">
      <c r="A38" s="72" t="s">
        <v>159</v>
      </c>
      <c r="B38" s="216">
        <f>SUM(C38:BC38)</f>
        <v>38664.274971400002</v>
      </c>
      <c r="C38" s="209">
        <v>0</v>
      </c>
      <c r="D38" s="209"/>
      <c r="E38" s="209"/>
      <c r="F38" s="209"/>
      <c r="G38" s="209"/>
      <c r="H38" s="209"/>
      <c r="I38" s="209"/>
      <c r="J38" s="209"/>
      <c r="K38" s="209"/>
      <c r="L38" s="209"/>
      <c r="M38" s="209"/>
      <c r="N38" s="209"/>
      <c r="O38" s="209"/>
      <c r="P38" s="209"/>
      <c r="Q38" s="209"/>
      <c r="R38" s="209"/>
      <c r="S38" s="209"/>
      <c r="T38" s="209"/>
      <c r="U38" s="209"/>
      <c r="V38" s="209"/>
      <c r="W38" s="209"/>
      <c r="X38" s="209"/>
      <c r="Y38" s="209">
        <f>+$Y7</f>
        <v>38664.274971400002</v>
      </c>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row>
    <row r="39" spans="1:58" s="73" customFormat="1" hidden="1" outlineLevel="1" x14ac:dyDescent="0.4">
      <c r="A39" s="60" t="str">
        <f>A29</f>
        <v>Principal</v>
      </c>
      <c r="B39" s="216">
        <f t="shared" ref="B39:B44" si="19">SUM(C39:BC39)</f>
        <v>20494.28659133238</v>
      </c>
      <c r="C39" s="209"/>
      <c r="D39" s="209"/>
      <c r="E39" s="209"/>
      <c r="F39" s="209"/>
      <c r="G39" s="209"/>
      <c r="H39" s="209"/>
      <c r="I39" s="209"/>
      <c r="J39" s="209"/>
      <c r="K39" s="209"/>
      <c r="L39" s="209"/>
      <c r="M39" s="209"/>
      <c r="N39" s="209"/>
      <c r="O39" s="209"/>
      <c r="P39" s="209"/>
      <c r="Q39" s="209"/>
      <c r="R39" s="209"/>
      <c r="S39" s="209"/>
      <c r="T39" s="209"/>
      <c r="U39" s="209"/>
      <c r="V39" s="209"/>
      <c r="W39" s="209"/>
      <c r="X39" s="209"/>
      <c r="Y39" s="209">
        <f>+Y43-Y41</f>
        <v>1000.0713942069269</v>
      </c>
      <c r="Z39" s="209">
        <f>+Z43-Z41</f>
        <v>1016.9820647779845</v>
      </c>
      <c r="AA39" s="209">
        <f t="shared" ref="AA39:AN40" si="20">+AA43-AA41</f>
        <v>1051.6660922791843</v>
      </c>
      <c r="AB39" s="209">
        <f t="shared" si="20"/>
        <v>1087.5330135652089</v>
      </c>
      <c r="AC39" s="209">
        <f t="shared" si="20"/>
        <v>1124.6231710589823</v>
      </c>
      <c r="AD39" s="209">
        <f t="shared" si="20"/>
        <v>1162.9782830559789</v>
      </c>
      <c r="AE39" s="209">
        <f t="shared" si="20"/>
        <v>1202.6414906481577</v>
      </c>
      <c r="AF39" s="209">
        <f t="shared" si="20"/>
        <v>1243.6574062482337</v>
      </c>
      <c r="AG39" s="209">
        <f t="shared" si="20"/>
        <v>1286.0721637688603</v>
      </c>
      <c r="AH39" s="209">
        <f t="shared" si="20"/>
        <v>1329.9334705131682</v>
      </c>
      <c r="AI39" s="209">
        <f t="shared" si="20"/>
        <v>1375.2906608350202</v>
      </c>
      <c r="AJ39" s="209">
        <f t="shared" si="20"/>
        <v>1422.1947516293437</v>
      </c>
      <c r="AK39" s="209">
        <f t="shared" si="20"/>
        <v>1470.6984997149532</v>
      </c>
      <c r="AL39" s="209">
        <f t="shared" si="20"/>
        <v>1520.8564611744039</v>
      </c>
      <c r="AM39" s="209">
        <f t="shared" si="20"/>
        <v>1572.7250527176247</v>
      </c>
      <c r="AN39" s="209">
        <f t="shared" si="20"/>
        <v>1626.3626151383469</v>
      </c>
      <c r="AO39" s="209"/>
      <c r="AP39" s="209"/>
      <c r="AQ39" s="209"/>
      <c r="AR39" s="209"/>
      <c r="AS39" s="209"/>
      <c r="AT39" s="209"/>
      <c r="AU39" s="209"/>
      <c r="AV39" s="209"/>
      <c r="AW39" s="209"/>
      <c r="AX39" s="209"/>
      <c r="AY39" s="209"/>
      <c r="AZ39" s="209"/>
      <c r="BA39" s="209"/>
      <c r="BB39" s="209"/>
      <c r="BC39" s="209"/>
      <c r="BD39" s="209"/>
      <c r="BE39" s="209"/>
      <c r="BF39" s="209"/>
    </row>
    <row r="40" spans="1:58" s="73" customFormat="1" hidden="1" outlineLevel="1" x14ac:dyDescent="0.4">
      <c r="A40" s="60" t="str">
        <f t="shared" ref="A40:A46" si="21">A30</f>
        <v>Principal</v>
      </c>
      <c r="B40" s="216">
        <f t="shared" si="19"/>
        <v>18169.988380067618</v>
      </c>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f>+Z44-Z42</f>
        <v>1034.1786857130055</v>
      </c>
      <c r="AA40" s="209">
        <f t="shared" si="20"/>
        <v>1069.4492015054893</v>
      </c>
      <c r="AB40" s="209">
        <f t="shared" si="20"/>
        <v>1105.9226131818791</v>
      </c>
      <c r="AC40" s="209">
        <f t="shared" si="20"/>
        <v>1143.6399453338213</v>
      </c>
      <c r="AD40" s="209">
        <f t="shared" si="20"/>
        <v>1182.6436216907769</v>
      </c>
      <c r="AE40" s="209">
        <f t="shared" si="20"/>
        <v>1222.9775128374181</v>
      </c>
      <c r="AF40" s="209">
        <f t="shared" si="20"/>
        <v>1264.6869855584164</v>
      </c>
      <c r="AG40" s="209">
        <f t="shared" si="20"/>
        <v>1307.8189538661306</v>
      </c>
      <c r="AH40" s="209">
        <f t="shared" si="20"/>
        <v>1352.4219317685834</v>
      </c>
      <c r="AI40" s="209">
        <f t="shared" si="20"/>
        <v>1398.5460878370857</v>
      </c>
      <c r="AJ40" s="209">
        <f t="shared" si="20"/>
        <v>1446.2433016348791</v>
      </c>
      <c r="AK40" s="209">
        <f t="shared" si="20"/>
        <v>1495.5672220702713</v>
      </c>
      <c r="AL40" s="209">
        <f t="shared" si="20"/>
        <v>1546.5733277398956</v>
      </c>
      <c r="AM40" s="209">
        <f t="shared" si="20"/>
        <v>1599.318989329968</v>
      </c>
      <c r="AN40" s="209">
        <f t="shared" si="20"/>
        <v>-1.0380870435255929E-13</v>
      </c>
      <c r="AO40" s="209"/>
      <c r="AP40" s="209"/>
      <c r="AQ40" s="209"/>
      <c r="AR40" s="209"/>
      <c r="AS40" s="209"/>
      <c r="AT40" s="209"/>
      <c r="AU40" s="209"/>
      <c r="AV40" s="209"/>
      <c r="AW40" s="209"/>
      <c r="AX40" s="209"/>
      <c r="AY40" s="209"/>
      <c r="AZ40" s="209"/>
      <c r="BA40" s="209"/>
      <c r="BB40" s="209"/>
      <c r="BC40" s="209"/>
      <c r="BD40" s="209"/>
      <c r="BE40" s="209"/>
      <c r="BF40" s="209"/>
    </row>
    <row r="41" spans="1:58" s="73" customFormat="1" hidden="1" outlineLevel="1" x14ac:dyDescent="0.4">
      <c r="A41" s="60" t="str">
        <f t="shared" si="21"/>
        <v>Interest</v>
      </c>
      <c r="B41" s="216">
        <f t="shared" si="19"/>
        <v>5967.5299549993479</v>
      </c>
      <c r="C41" s="209"/>
      <c r="D41" s="209"/>
      <c r="E41" s="209"/>
      <c r="F41" s="209"/>
      <c r="G41" s="209"/>
      <c r="H41" s="209"/>
      <c r="I41" s="209"/>
      <c r="J41" s="209"/>
      <c r="K41" s="209"/>
      <c r="L41" s="209"/>
      <c r="M41" s="209"/>
      <c r="N41" s="209"/>
      <c r="O41" s="209"/>
      <c r="P41" s="209"/>
      <c r="Q41" s="209"/>
      <c r="R41" s="209"/>
      <c r="S41" s="209"/>
      <c r="T41" s="209"/>
      <c r="U41" s="209"/>
      <c r="V41" s="209"/>
      <c r="W41" s="209"/>
      <c r="X41" s="209"/>
      <c r="Y41" s="209">
        <f>$Y38*Y$8/2</f>
        <v>653.79213993880603</v>
      </c>
      <c r="Z41" s="209">
        <f>+$Y46*Y$8/2</f>
        <v>636.88146936774842</v>
      </c>
      <c r="AA41" s="209">
        <f t="shared" ref="AA41:AN41" si="22">+Z46*$Y$8/2</f>
        <v>602.1974418665485</v>
      </c>
      <c r="AB41" s="209">
        <f t="shared" si="22"/>
        <v>566.33052058052408</v>
      </c>
      <c r="AC41" s="209">
        <f t="shared" si="22"/>
        <v>529.24036308675056</v>
      </c>
      <c r="AD41" s="209">
        <f t="shared" si="22"/>
        <v>490.88525108975404</v>
      </c>
      <c r="AE41" s="209">
        <f t="shared" si="22"/>
        <v>451.22204349757527</v>
      </c>
      <c r="AF41" s="209">
        <f t="shared" si="22"/>
        <v>410.20612789749941</v>
      </c>
      <c r="AG41" s="209">
        <f t="shared" si="22"/>
        <v>367.79137037687258</v>
      </c>
      <c r="AH41" s="209">
        <f t="shared" si="22"/>
        <v>323.93006363256467</v>
      </c>
      <c r="AI41" s="209">
        <f t="shared" si="22"/>
        <v>278.57287331071279</v>
      </c>
      <c r="AJ41" s="209">
        <f t="shared" si="22"/>
        <v>231.66878251638929</v>
      </c>
      <c r="AK41" s="209">
        <f t="shared" si="22"/>
        <v>183.16503443077985</v>
      </c>
      <c r="AL41" s="209">
        <f t="shared" si="22"/>
        <v>133.00707297132908</v>
      </c>
      <c r="AM41" s="209">
        <f t="shared" si="22"/>
        <v>81.138481428108321</v>
      </c>
      <c r="AN41" s="209">
        <f t="shared" si="22"/>
        <v>27.500919007386091</v>
      </c>
      <c r="AO41" s="209"/>
      <c r="AP41" s="209"/>
      <c r="AQ41" s="209"/>
      <c r="AR41" s="209"/>
      <c r="AS41" s="209"/>
      <c r="AT41" s="209"/>
      <c r="AU41" s="209"/>
      <c r="AV41" s="209"/>
      <c r="AW41" s="209"/>
      <c r="AX41" s="209"/>
      <c r="AY41" s="209"/>
      <c r="AZ41" s="209"/>
      <c r="BA41" s="209"/>
      <c r="BB41" s="209"/>
      <c r="BC41" s="209"/>
      <c r="BD41" s="209"/>
      <c r="BE41" s="209"/>
      <c r="BF41" s="209"/>
    </row>
    <row r="42" spans="1:58" s="73" customFormat="1" hidden="1" outlineLevel="1" x14ac:dyDescent="0.4">
      <c r="A42" s="60" t="str">
        <f t="shared" si="21"/>
        <v>Interest</v>
      </c>
      <c r="B42" s="216">
        <f t="shared" si="19"/>
        <v>4984.1010979726398</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f>+Z45*Y$8/2</f>
        <v>619.68484843272745</v>
      </c>
      <c r="AA42" s="209">
        <f t="shared" ref="AA42:AN42" si="23">+AA45*$Y$8/2</f>
        <v>584.41433264024374</v>
      </c>
      <c r="AB42" s="209">
        <f t="shared" si="23"/>
        <v>547.94092096385373</v>
      </c>
      <c r="AC42" s="209">
        <f t="shared" si="23"/>
        <v>510.22358881191161</v>
      </c>
      <c r="AD42" s="209">
        <f t="shared" si="23"/>
        <v>471.21991245495605</v>
      </c>
      <c r="AE42" s="209">
        <f t="shared" si="23"/>
        <v>430.88602130831492</v>
      </c>
      <c r="AF42" s="209">
        <f t="shared" si="23"/>
        <v>389.17654858731652</v>
      </c>
      <c r="AG42" s="209">
        <f t="shared" si="23"/>
        <v>346.04458027960237</v>
      </c>
      <c r="AH42" s="209">
        <f t="shared" si="23"/>
        <v>301.44160237714948</v>
      </c>
      <c r="AI42" s="209">
        <f t="shared" si="23"/>
        <v>255.31744630864725</v>
      </c>
      <c r="AJ42" s="209">
        <f t="shared" si="23"/>
        <v>207.62023251085378</v>
      </c>
      <c r="AK42" s="209">
        <f t="shared" si="23"/>
        <v>158.29631207546151</v>
      </c>
      <c r="AL42" s="209">
        <f t="shared" si="23"/>
        <v>107.2902064058374</v>
      </c>
      <c r="AM42" s="209">
        <f t="shared" si="23"/>
        <v>54.544544815764908</v>
      </c>
      <c r="AN42" s="209">
        <f t="shared" si="23"/>
        <v>1.0380870435255929E-13</v>
      </c>
      <c r="AO42" s="209"/>
      <c r="AP42" s="209"/>
      <c r="AQ42" s="209"/>
      <c r="AR42" s="209"/>
      <c r="AS42" s="209"/>
      <c r="AT42" s="209"/>
      <c r="AU42" s="209"/>
      <c r="AV42" s="209"/>
      <c r="AW42" s="209"/>
      <c r="AX42" s="209"/>
      <c r="AY42" s="209"/>
      <c r="AZ42" s="209"/>
      <c r="BA42" s="209"/>
      <c r="BB42" s="209"/>
      <c r="BC42" s="209"/>
      <c r="BD42" s="209"/>
      <c r="BE42" s="209"/>
      <c r="BF42" s="209"/>
    </row>
    <row r="43" spans="1:58" s="73" customFormat="1" hidden="1" outlineLevel="1" x14ac:dyDescent="0.4">
      <c r="A43" s="60" t="str">
        <f t="shared" si="21"/>
        <v xml:space="preserve">Debt Servicing </v>
      </c>
      <c r="B43" s="216">
        <f t="shared" si="19"/>
        <v>26461.816546331738</v>
      </c>
      <c r="C43" s="209"/>
      <c r="D43" s="209"/>
      <c r="E43" s="209"/>
      <c r="F43" s="209"/>
      <c r="G43" s="209"/>
      <c r="H43" s="209"/>
      <c r="I43" s="209"/>
      <c r="J43" s="209"/>
      <c r="K43" s="209"/>
      <c r="L43" s="209"/>
      <c r="M43" s="209"/>
      <c r="N43" s="209"/>
      <c r="O43" s="209"/>
      <c r="P43" s="209"/>
      <c r="Q43" s="209"/>
      <c r="R43" s="209"/>
      <c r="S43" s="209"/>
      <c r="T43" s="209"/>
      <c r="U43" s="209"/>
      <c r="V43" s="209"/>
      <c r="W43" s="209"/>
      <c r="X43" s="209"/>
      <c r="Y43" s="209">
        <f>-PMT(Y$8/2,Y$9*2,Y38)</f>
        <v>1653.863534145733</v>
      </c>
      <c r="Z43" s="209">
        <f t="shared" ref="Z43:AN43" si="24">+Y43</f>
        <v>1653.863534145733</v>
      </c>
      <c r="AA43" s="209">
        <f t="shared" si="24"/>
        <v>1653.863534145733</v>
      </c>
      <c r="AB43" s="209">
        <f t="shared" si="24"/>
        <v>1653.863534145733</v>
      </c>
      <c r="AC43" s="209">
        <f t="shared" si="24"/>
        <v>1653.863534145733</v>
      </c>
      <c r="AD43" s="209">
        <f t="shared" si="24"/>
        <v>1653.863534145733</v>
      </c>
      <c r="AE43" s="209">
        <f t="shared" si="24"/>
        <v>1653.863534145733</v>
      </c>
      <c r="AF43" s="209">
        <f t="shared" si="24"/>
        <v>1653.863534145733</v>
      </c>
      <c r="AG43" s="209">
        <f t="shared" si="24"/>
        <v>1653.863534145733</v>
      </c>
      <c r="AH43" s="209">
        <f t="shared" si="24"/>
        <v>1653.863534145733</v>
      </c>
      <c r="AI43" s="209">
        <f t="shared" si="24"/>
        <v>1653.863534145733</v>
      </c>
      <c r="AJ43" s="209">
        <f t="shared" si="24"/>
        <v>1653.863534145733</v>
      </c>
      <c r="AK43" s="209">
        <f t="shared" si="24"/>
        <v>1653.863534145733</v>
      </c>
      <c r="AL43" s="209">
        <f t="shared" si="24"/>
        <v>1653.863534145733</v>
      </c>
      <c r="AM43" s="209">
        <f t="shared" si="24"/>
        <v>1653.863534145733</v>
      </c>
      <c r="AN43" s="209">
        <f t="shared" si="24"/>
        <v>1653.863534145733</v>
      </c>
      <c r="AO43" s="209"/>
      <c r="AP43" s="209"/>
      <c r="AQ43" s="209"/>
      <c r="AR43" s="209"/>
      <c r="AS43" s="209"/>
      <c r="AT43" s="209"/>
      <c r="AU43" s="209"/>
      <c r="AV43" s="209"/>
      <c r="AW43" s="209"/>
      <c r="AX43" s="209"/>
      <c r="AY43" s="209"/>
      <c r="AZ43" s="209"/>
      <c r="BA43" s="209"/>
      <c r="BB43" s="209"/>
      <c r="BC43" s="209"/>
      <c r="BD43" s="209"/>
      <c r="BE43" s="209"/>
      <c r="BF43" s="209"/>
    </row>
    <row r="44" spans="1:58" s="73" customFormat="1" hidden="1" outlineLevel="1" x14ac:dyDescent="0.4">
      <c r="A44" s="60" t="str">
        <f t="shared" si="21"/>
        <v xml:space="preserve">Debt Servicing </v>
      </c>
      <c r="B44" s="216">
        <f t="shared" si="19"/>
        <v>23154.08947804027</v>
      </c>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f t="shared" ref="Z44:AM44" si="25">+Z43</f>
        <v>1653.863534145733</v>
      </c>
      <c r="AA44" s="209">
        <f t="shared" si="25"/>
        <v>1653.863534145733</v>
      </c>
      <c r="AB44" s="209">
        <f t="shared" si="25"/>
        <v>1653.863534145733</v>
      </c>
      <c r="AC44" s="209">
        <f t="shared" si="25"/>
        <v>1653.863534145733</v>
      </c>
      <c r="AD44" s="209">
        <f t="shared" si="25"/>
        <v>1653.863534145733</v>
      </c>
      <c r="AE44" s="209">
        <f t="shared" si="25"/>
        <v>1653.863534145733</v>
      </c>
      <c r="AF44" s="209">
        <f t="shared" si="25"/>
        <v>1653.863534145733</v>
      </c>
      <c r="AG44" s="209">
        <f t="shared" si="25"/>
        <v>1653.863534145733</v>
      </c>
      <c r="AH44" s="209">
        <f t="shared" si="25"/>
        <v>1653.863534145733</v>
      </c>
      <c r="AI44" s="209">
        <f t="shared" si="25"/>
        <v>1653.863534145733</v>
      </c>
      <c r="AJ44" s="209">
        <f t="shared" si="25"/>
        <v>1653.863534145733</v>
      </c>
      <c r="AK44" s="209">
        <f t="shared" si="25"/>
        <v>1653.863534145733</v>
      </c>
      <c r="AL44" s="209">
        <f t="shared" si="25"/>
        <v>1653.863534145733</v>
      </c>
      <c r="AM44" s="209">
        <f t="shared" si="25"/>
        <v>1653.863534145733</v>
      </c>
      <c r="AN44" s="209"/>
      <c r="AO44" s="209"/>
      <c r="AP44" s="209"/>
      <c r="AQ44" s="209"/>
      <c r="AR44" s="209"/>
      <c r="AS44" s="209"/>
      <c r="AT44" s="209"/>
      <c r="AU44" s="209"/>
      <c r="AV44" s="209"/>
      <c r="AW44" s="209"/>
      <c r="AX44" s="209"/>
      <c r="AY44" s="209"/>
      <c r="AZ44" s="209"/>
      <c r="BA44" s="209"/>
      <c r="BB44" s="209"/>
      <c r="BC44" s="209"/>
      <c r="BD44" s="209"/>
      <c r="BE44" s="209"/>
      <c r="BF44" s="209"/>
    </row>
    <row r="45" spans="1:58" s="73" customFormat="1" hidden="1" outlineLevel="1" x14ac:dyDescent="0.4">
      <c r="A45" s="60" t="str">
        <f t="shared" si="21"/>
        <v>Balance mid year</v>
      </c>
      <c r="B45" s="216"/>
      <c r="C45" s="209"/>
      <c r="D45" s="209"/>
      <c r="E45" s="209"/>
      <c r="F45" s="209"/>
      <c r="G45" s="209"/>
      <c r="H45" s="209"/>
      <c r="I45" s="209"/>
      <c r="J45" s="209"/>
      <c r="K45" s="209"/>
      <c r="L45" s="209"/>
      <c r="M45" s="209"/>
      <c r="N45" s="209"/>
      <c r="O45" s="209"/>
      <c r="P45" s="209"/>
      <c r="Q45" s="209"/>
      <c r="R45" s="209"/>
      <c r="S45" s="209"/>
      <c r="T45" s="209"/>
      <c r="U45" s="209"/>
      <c r="V45" s="209"/>
      <c r="W45" s="209"/>
      <c r="X45" s="209"/>
      <c r="Y45" s="209">
        <v>0</v>
      </c>
      <c r="Z45" s="209">
        <f t="shared" ref="Z45:AN45" si="26">+Y46-Z39</f>
        <v>36647.22151241509</v>
      </c>
      <c r="AA45" s="209">
        <f t="shared" si="26"/>
        <v>34561.376734422898</v>
      </c>
      <c r="AB45" s="209">
        <f t="shared" si="26"/>
        <v>32404.394519352205</v>
      </c>
      <c r="AC45" s="209">
        <f t="shared" si="26"/>
        <v>30173.848735111344</v>
      </c>
      <c r="AD45" s="209">
        <f t="shared" si="26"/>
        <v>27867.230506721546</v>
      </c>
      <c r="AE45" s="209">
        <f t="shared" si="26"/>
        <v>25481.945394382608</v>
      </c>
      <c r="AF45" s="209">
        <f t="shared" si="26"/>
        <v>23015.310475296959</v>
      </c>
      <c r="AG45" s="209">
        <f t="shared" si="26"/>
        <v>20464.551325969682</v>
      </c>
      <c r="AH45" s="209">
        <f t="shared" si="26"/>
        <v>17826.79890159038</v>
      </c>
      <c r="AI45" s="209">
        <f t="shared" si="26"/>
        <v>15099.086308986778</v>
      </c>
      <c r="AJ45" s="209">
        <f t="shared" si="26"/>
        <v>12278.345469520349</v>
      </c>
      <c r="AK45" s="209">
        <f t="shared" si="26"/>
        <v>9361.4036681705165</v>
      </c>
      <c r="AL45" s="209">
        <f t="shared" si="26"/>
        <v>6344.9799849258416</v>
      </c>
      <c r="AM45" s="209">
        <f t="shared" si="26"/>
        <v>3225.681604468321</v>
      </c>
      <c r="AN45" s="209">
        <f t="shared" si="26"/>
        <v>6.1390892369672656E-12</v>
      </c>
      <c r="AO45" s="209"/>
      <c r="AP45" s="209"/>
      <c r="AQ45" s="209"/>
      <c r="AR45" s="209"/>
      <c r="AS45" s="209"/>
      <c r="AT45" s="209"/>
      <c r="AU45" s="209"/>
      <c r="AV45" s="209"/>
      <c r="AW45" s="209"/>
      <c r="AX45" s="209"/>
      <c r="AY45" s="209"/>
      <c r="AZ45" s="209"/>
      <c r="BA45" s="209"/>
      <c r="BB45" s="209"/>
      <c r="BC45" s="209"/>
      <c r="BD45" s="209"/>
      <c r="BE45" s="209"/>
      <c r="BF45" s="209"/>
    </row>
    <row r="46" spans="1:58" s="73" customFormat="1" hidden="1" outlineLevel="1" x14ac:dyDescent="0.4">
      <c r="A46" s="60" t="str">
        <f t="shared" si="21"/>
        <v>Balance</v>
      </c>
      <c r="B46" s="216"/>
      <c r="C46" s="209"/>
      <c r="D46" s="209"/>
      <c r="E46" s="209"/>
      <c r="F46" s="209"/>
      <c r="G46" s="209"/>
      <c r="H46" s="209"/>
      <c r="I46" s="209"/>
      <c r="J46" s="209"/>
      <c r="K46" s="209"/>
      <c r="L46" s="209"/>
      <c r="M46" s="209"/>
      <c r="N46" s="209"/>
      <c r="O46" s="209"/>
      <c r="P46" s="209"/>
      <c r="Q46" s="209"/>
      <c r="R46" s="209"/>
      <c r="S46" s="209"/>
      <c r="T46" s="209"/>
      <c r="U46" s="209"/>
      <c r="V46" s="209"/>
      <c r="W46" s="209"/>
      <c r="X46" s="209"/>
      <c r="Y46" s="209">
        <f>+Y38-Y39</f>
        <v>37664.203577193075</v>
      </c>
      <c r="Z46" s="209">
        <f t="shared" ref="Z46:AN46" si="27">+Z45-Z40</f>
        <v>35613.042826702083</v>
      </c>
      <c r="AA46" s="209">
        <f t="shared" si="27"/>
        <v>33491.927532917412</v>
      </c>
      <c r="AB46" s="209">
        <f t="shared" si="27"/>
        <v>31298.471906170325</v>
      </c>
      <c r="AC46" s="209">
        <f t="shared" si="27"/>
        <v>29030.208789777524</v>
      </c>
      <c r="AD46" s="209">
        <f t="shared" si="27"/>
        <v>26684.586885030767</v>
      </c>
      <c r="AE46" s="209">
        <f t="shared" si="27"/>
        <v>24258.967881545192</v>
      </c>
      <c r="AF46" s="209">
        <f t="shared" si="27"/>
        <v>21750.623489738544</v>
      </c>
      <c r="AG46" s="209">
        <f t="shared" si="27"/>
        <v>19156.73237210355</v>
      </c>
      <c r="AH46" s="209">
        <f t="shared" si="27"/>
        <v>16474.376969821798</v>
      </c>
      <c r="AI46" s="209">
        <f t="shared" si="27"/>
        <v>13700.540221149693</v>
      </c>
      <c r="AJ46" s="209">
        <f t="shared" si="27"/>
        <v>10832.10216788547</v>
      </c>
      <c r="AK46" s="209">
        <f t="shared" si="27"/>
        <v>7865.8364461002457</v>
      </c>
      <c r="AL46" s="209">
        <f t="shared" si="27"/>
        <v>4798.4066571859457</v>
      </c>
      <c r="AM46" s="209">
        <f t="shared" si="27"/>
        <v>1626.362615138353</v>
      </c>
      <c r="AN46" s="209">
        <f t="shared" si="27"/>
        <v>6.2428979413198252E-12</v>
      </c>
      <c r="AO46" s="209"/>
      <c r="AP46" s="209"/>
      <c r="AQ46" s="209"/>
      <c r="AR46" s="209"/>
      <c r="AS46" s="209"/>
      <c r="AT46" s="209"/>
      <c r="AU46" s="209"/>
      <c r="AV46" s="209"/>
      <c r="AW46" s="209"/>
      <c r="AX46" s="209"/>
      <c r="AY46" s="209"/>
      <c r="AZ46" s="209"/>
      <c r="BA46" s="209"/>
      <c r="BB46" s="209"/>
      <c r="BC46" s="209"/>
      <c r="BD46" s="209"/>
      <c r="BE46" s="209"/>
      <c r="BF46" s="209"/>
    </row>
    <row r="47" spans="1:58" hidden="1" outlineLevel="1" x14ac:dyDescent="0.4">
      <c r="A47" s="74"/>
      <c r="B47" s="216"/>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row>
    <row r="48" spans="1:58" hidden="1" outlineLevel="1" x14ac:dyDescent="0.4">
      <c r="A48" s="72" t="s">
        <v>159</v>
      </c>
      <c r="B48" s="216">
        <f>SUM(C48:BC48)</f>
        <v>23679.701759999996</v>
      </c>
      <c r="C48" s="209">
        <v>0</v>
      </c>
      <c r="D48" s="209"/>
      <c r="E48" s="209"/>
      <c r="F48" s="209"/>
      <c r="G48" s="209"/>
      <c r="H48" s="209"/>
      <c r="I48" s="209"/>
      <c r="J48" s="209"/>
      <c r="K48" s="209"/>
      <c r="L48" s="209"/>
      <c r="M48" s="209"/>
      <c r="N48" s="209"/>
      <c r="O48" s="209"/>
      <c r="P48" s="209"/>
      <c r="Q48" s="209"/>
      <c r="R48" s="209"/>
      <c r="S48" s="209"/>
      <c r="T48" s="209"/>
      <c r="U48" s="209"/>
      <c r="V48" s="209"/>
      <c r="W48" s="209"/>
      <c r="X48" s="209"/>
      <c r="Y48" s="209"/>
      <c r="Z48" s="209">
        <f>+$Z7</f>
        <v>23679.701759999996</v>
      </c>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row>
    <row r="49" spans="1:58" s="73" customFormat="1" hidden="1" outlineLevel="1" x14ac:dyDescent="0.4">
      <c r="A49" s="60" t="str">
        <f t="shared" ref="A49:A56" si="28">A39</f>
        <v>Principal</v>
      </c>
      <c r="B49" s="216">
        <f t="shared" ref="B49:B54" si="29">SUM(C49:BC49)</f>
        <v>12549.667464570899</v>
      </c>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f>+Z53-Z51</f>
        <v>607.45784765096732</v>
      </c>
      <c r="AA49" s="209">
        <f>+AA53-AA51</f>
        <v>618.05272043293758</v>
      </c>
      <c r="AB49" s="209">
        <f t="shared" ref="AB49:AO50" si="30">+AB53-AB51</f>
        <v>639.80005497459047</v>
      </c>
      <c r="AC49" s="209">
        <f t="shared" si="30"/>
        <v>662.31260993196338</v>
      </c>
      <c r="AD49" s="209">
        <f t="shared" si="30"/>
        <v>685.61731100868724</v>
      </c>
      <c r="AE49" s="209">
        <f t="shared" si="30"/>
        <v>709.74203133935725</v>
      </c>
      <c r="AF49" s="209">
        <f t="shared" si="30"/>
        <v>734.71562482665263</v>
      </c>
      <c r="AG49" s="209">
        <f t="shared" si="30"/>
        <v>760.56796065148706</v>
      </c>
      <c r="AH49" s="209">
        <f t="shared" si="30"/>
        <v>787.32995899746038</v>
      </c>
      <c r="AI49" s="209">
        <f t="shared" si="30"/>
        <v>815.03362803234404</v>
      </c>
      <c r="AJ49" s="209">
        <f t="shared" si="30"/>
        <v>843.71210219082764</v>
      </c>
      <c r="AK49" s="209">
        <f t="shared" si="30"/>
        <v>873.3996818043147</v>
      </c>
      <c r="AL49" s="209">
        <f t="shared" si="30"/>
        <v>904.131874125168</v>
      </c>
      <c r="AM49" s="209">
        <f t="shared" si="30"/>
        <v>935.94543579446758</v>
      </c>
      <c r="AN49" s="209">
        <f t="shared" si="30"/>
        <v>968.87841680407701</v>
      </c>
      <c r="AO49" s="209">
        <f t="shared" si="30"/>
        <v>1002.9702060055963</v>
      </c>
      <c r="AP49" s="209"/>
      <c r="AQ49" s="209"/>
      <c r="AR49" s="209"/>
      <c r="AS49" s="209"/>
      <c r="AT49" s="209"/>
      <c r="AU49" s="209"/>
      <c r="AV49" s="209"/>
      <c r="AW49" s="209"/>
      <c r="AX49" s="209"/>
      <c r="AY49" s="209"/>
      <c r="AZ49" s="209"/>
      <c r="BA49" s="209"/>
      <c r="BB49" s="209"/>
      <c r="BC49" s="209"/>
      <c r="BD49" s="209"/>
      <c r="BE49" s="209"/>
      <c r="BF49" s="209"/>
    </row>
    <row r="50" spans="1:58" s="73" customFormat="1" hidden="1" outlineLevel="1" x14ac:dyDescent="0.4">
      <c r="A50" s="60" t="str">
        <f t="shared" si="28"/>
        <v>Principal</v>
      </c>
      <c r="B50" s="216">
        <f t="shared" si="29"/>
        <v>11130.034295429095</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f>+AA54-AA52</f>
        <v>628.8323818874062</v>
      </c>
      <c r="AB50" s="209">
        <f t="shared" si="30"/>
        <v>650.95901886742035</v>
      </c>
      <c r="AC50" s="209">
        <f t="shared" si="30"/>
        <v>673.86422272494792</v>
      </c>
      <c r="AD50" s="209">
        <f t="shared" si="30"/>
        <v>697.57538878370235</v>
      </c>
      <c r="AE50" s="209">
        <f t="shared" si="30"/>
        <v>722.12087632281725</v>
      </c>
      <c r="AF50" s="209">
        <f t="shared" si="30"/>
        <v>747.5300424954105</v>
      </c>
      <c r="AG50" s="209">
        <f t="shared" si="30"/>
        <v>773.83327744063661</v>
      </c>
      <c r="AH50" s="209">
        <f t="shared" si="30"/>
        <v>801.06204063122152</v>
      </c>
      <c r="AI50" s="209">
        <f t="shared" si="30"/>
        <v>829.24889849995338</v>
      </c>
      <c r="AJ50" s="209">
        <f t="shared" si="30"/>
        <v>858.42756339013158</v>
      </c>
      <c r="AK50" s="209">
        <f t="shared" si="30"/>
        <v>888.63293387655881</v>
      </c>
      <c r="AL50" s="209">
        <f t="shared" si="30"/>
        <v>919.90113650530361</v>
      </c>
      <c r="AM50" s="209">
        <f t="shared" si="30"/>
        <v>952.26956900215271</v>
      </c>
      <c r="AN50" s="209">
        <f t="shared" si="30"/>
        <v>985.77694500143446</v>
      </c>
      <c r="AO50" s="209">
        <f t="shared" si="30"/>
        <v>-7.3365437174288658E-14</v>
      </c>
      <c r="AP50" s="209"/>
      <c r="AQ50" s="209"/>
      <c r="AR50" s="209"/>
      <c r="AS50" s="209"/>
      <c r="AT50" s="209"/>
      <c r="AU50" s="209"/>
      <c r="AV50" s="209"/>
      <c r="AW50" s="209"/>
      <c r="AX50" s="209"/>
      <c r="AY50" s="209"/>
      <c r="AZ50" s="209"/>
      <c r="BA50" s="209"/>
      <c r="BB50" s="209"/>
      <c r="BC50" s="209"/>
      <c r="BD50" s="209"/>
      <c r="BE50" s="209"/>
      <c r="BF50" s="209"/>
    </row>
    <row r="51" spans="1:58" s="73" customFormat="1" hidden="1" outlineLevel="1" x14ac:dyDescent="0.4">
      <c r="A51" s="60" t="str">
        <f t="shared" si="28"/>
        <v>Interest</v>
      </c>
      <c r="B51" s="216">
        <f t="shared" si="29"/>
        <v>3777.7459810084292</v>
      </c>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f>$Z48*Z$8/2</f>
        <v>413.00549269774069</v>
      </c>
      <c r="AA51" s="209">
        <f>+$Z56*Z$8/2</f>
        <v>402.41061991577044</v>
      </c>
      <c r="AB51" s="209">
        <f t="shared" ref="AB51:AO51" si="31">+AA56*$Z$8/2</f>
        <v>380.66328537411761</v>
      </c>
      <c r="AC51" s="209">
        <f t="shared" si="31"/>
        <v>358.15073041674469</v>
      </c>
      <c r="AD51" s="209">
        <f t="shared" si="31"/>
        <v>334.84602934002078</v>
      </c>
      <c r="AE51" s="209">
        <f t="shared" si="31"/>
        <v>310.72130900935082</v>
      </c>
      <c r="AF51" s="209">
        <f t="shared" si="31"/>
        <v>285.74771552205533</v>
      </c>
      <c r="AG51" s="209">
        <f t="shared" si="31"/>
        <v>259.89537969722096</v>
      </c>
      <c r="AH51" s="209">
        <f t="shared" si="31"/>
        <v>233.13338135124766</v>
      </c>
      <c r="AI51" s="209">
        <f t="shared" si="31"/>
        <v>205.42971231636398</v>
      </c>
      <c r="AJ51" s="209">
        <f t="shared" si="31"/>
        <v>176.75123815788044</v>
      </c>
      <c r="AK51" s="209">
        <f t="shared" si="31"/>
        <v>147.06365854439326</v>
      </c>
      <c r="AL51" s="209">
        <f t="shared" si="31"/>
        <v>116.33146622353998</v>
      </c>
      <c r="AM51" s="209">
        <f t="shared" si="31"/>
        <v>84.517904554240417</v>
      </c>
      <c r="AN51" s="209">
        <f t="shared" si="31"/>
        <v>51.584923544630975</v>
      </c>
      <c r="AO51" s="209">
        <f t="shared" si="31"/>
        <v>17.493134343111659</v>
      </c>
      <c r="AP51" s="209"/>
      <c r="AQ51" s="209"/>
      <c r="AR51" s="209"/>
      <c r="AS51" s="209"/>
      <c r="AT51" s="209"/>
      <c r="AU51" s="209"/>
      <c r="AV51" s="209"/>
      <c r="AW51" s="209"/>
      <c r="AX51" s="209"/>
      <c r="AY51" s="209"/>
      <c r="AZ51" s="209"/>
      <c r="BA51" s="209"/>
      <c r="BB51" s="209"/>
      <c r="BC51" s="209"/>
      <c r="BD51" s="209"/>
      <c r="BE51" s="209"/>
      <c r="BF51" s="209"/>
    </row>
    <row r="52" spans="1:58" s="73" customFormat="1" hidden="1" outlineLevel="1" x14ac:dyDescent="0.4">
      <c r="A52" s="60" t="str">
        <f t="shared" si="28"/>
        <v>Interest</v>
      </c>
      <c r="B52" s="216">
        <f t="shared" si="29"/>
        <v>3156.4524694528154</v>
      </c>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f>+AA55*Z$8/2</f>
        <v>391.63095846130187</v>
      </c>
      <c r="AB52" s="209">
        <f t="shared" ref="AB52:AO52" si="32">+AB55*$Z$8/2</f>
        <v>369.5043214812876</v>
      </c>
      <c r="AC52" s="209">
        <f t="shared" si="32"/>
        <v>346.59911762376004</v>
      </c>
      <c r="AD52" s="209">
        <f t="shared" si="32"/>
        <v>322.88795156500566</v>
      </c>
      <c r="AE52" s="209">
        <f t="shared" si="32"/>
        <v>298.34246402589076</v>
      </c>
      <c r="AF52" s="209">
        <f t="shared" si="32"/>
        <v>272.93329785329746</v>
      </c>
      <c r="AG52" s="209">
        <f t="shared" si="32"/>
        <v>246.63006290807138</v>
      </c>
      <c r="AH52" s="209">
        <f t="shared" si="32"/>
        <v>219.40129971748649</v>
      </c>
      <c r="AI52" s="209">
        <f t="shared" si="32"/>
        <v>191.2144418487546</v>
      </c>
      <c r="AJ52" s="209">
        <f t="shared" si="32"/>
        <v>162.03577695857649</v>
      </c>
      <c r="AK52" s="209">
        <f t="shared" si="32"/>
        <v>131.83040647214924</v>
      </c>
      <c r="AL52" s="209">
        <f t="shared" si="32"/>
        <v>100.56220384340446</v>
      </c>
      <c r="AM52" s="209">
        <f t="shared" si="32"/>
        <v>68.193771346555295</v>
      </c>
      <c r="AN52" s="209">
        <f t="shared" si="32"/>
        <v>34.686395347273525</v>
      </c>
      <c r="AO52" s="209">
        <f t="shared" si="32"/>
        <v>7.3365437174288658E-14</v>
      </c>
      <c r="AP52" s="209"/>
      <c r="AQ52" s="209"/>
      <c r="AR52" s="209"/>
      <c r="AS52" s="209"/>
      <c r="AT52" s="209"/>
      <c r="AU52" s="209"/>
      <c r="AV52" s="209"/>
      <c r="AW52" s="209"/>
      <c r="AX52" s="209"/>
      <c r="AY52" s="209"/>
      <c r="AZ52" s="209"/>
      <c r="BA52" s="209"/>
      <c r="BB52" s="209"/>
      <c r="BC52" s="209"/>
      <c r="BD52" s="209"/>
      <c r="BE52" s="209"/>
      <c r="BF52" s="209"/>
    </row>
    <row r="53" spans="1:58" s="73" customFormat="1" hidden="1" outlineLevel="1" x14ac:dyDescent="0.4">
      <c r="A53" s="60" t="str">
        <f t="shared" si="28"/>
        <v xml:space="preserve">Debt Servicing </v>
      </c>
      <c r="B53" s="216">
        <f t="shared" si="29"/>
        <v>16327.413445579326</v>
      </c>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f>-PMT(Z$8/2,Z$9*2,Z48)</f>
        <v>1020.463340348708</v>
      </c>
      <c r="AA53" s="209">
        <f t="shared" ref="AA53:AO53" si="33">+Z53</f>
        <v>1020.463340348708</v>
      </c>
      <c r="AB53" s="209">
        <f t="shared" si="33"/>
        <v>1020.463340348708</v>
      </c>
      <c r="AC53" s="209">
        <f t="shared" si="33"/>
        <v>1020.463340348708</v>
      </c>
      <c r="AD53" s="209">
        <f t="shared" si="33"/>
        <v>1020.463340348708</v>
      </c>
      <c r="AE53" s="209">
        <f t="shared" si="33"/>
        <v>1020.463340348708</v>
      </c>
      <c r="AF53" s="209">
        <f t="shared" si="33"/>
        <v>1020.463340348708</v>
      </c>
      <c r="AG53" s="209">
        <f t="shared" si="33"/>
        <v>1020.463340348708</v>
      </c>
      <c r="AH53" s="209">
        <f t="shared" si="33"/>
        <v>1020.463340348708</v>
      </c>
      <c r="AI53" s="209">
        <f t="shared" si="33"/>
        <v>1020.463340348708</v>
      </c>
      <c r="AJ53" s="209">
        <f t="shared" si="33"/>
        <v>1020.463340348708</v>
      </c>
      <c r="AK53" s="209">
        <f t="shared" si="33"/>
        <v>1020.463340348708</v>
      </c>
      <c r="AL53" s="209">
        <f t="shared" si="33"/>
        <v>1020.463340348708</v>
      </c>
      <c r="AM53" s="209">
        <f t="shared" si="33"/>
        <v>1020.463340348708</v>
      </c>
      <c r="AN53" s="209">
        <f t="shared" si="33"/>
        <v>1020.463340348708</v>
      </c>
      <c r="AO53" s="209">
        <f t="shared" si="33"/>
        <v>1020.463340348708</v>
      </c>
      <c r="AP53" s="209"/>
      <c r="AQ53" s="209"/>
      <c r="AR53" s="209"/>
      <c r="AS53" s="209"/>
      <c r="AT53" s="209"/>
      <c r="AU53" s="209"/>
      <c r="AV53" s="209"/>
      <c r="AW53" s="209"/>
      <c r="AX53" s="209"/>
      <c r="AY53" s="209"/>
      <c r="AZ53" s="209"/>
      <c r="BA53" s="209"/>
      <c r="BB53" s="209"/>
      <c r="BC53" s="209"/>
      <c r="BD53" s="209"/>
      <c r="BE53" s="209"/>
      <c r="BF53" s="209"/>
    </row>
    <row r="54" spans="1:58" s="73" customFormat="1" hidden="1" outlineLevel="1" x14ac:dyDescent="0.4">
      <c r="A54" s="60" t="str">
        <f t="shared" si="28"/>
        <v xml:space="preserve">Debt Servicing </v>
      </c>
      <c r="B54" s="216">
        <f t="shared" si="29"/>
        <v>14286.486764881911</v>
      </c>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f t="shared" ref="AA54:AN54" si="34">+AA53</f>
        <v>1020.463340348708</v>
      </c>
      <c r="AB54" s="209">
        <f t="shared" si="34"/>
        <v>1020.463340348708</v>
      </c>
      <c r="AC54" s="209">
        <f t="shared" si="34"/>
        <v>1020.463340348708</v>
      </c>
      <c r="AD54" s="209">
        <f t="shared" si="34"/>
        <v>1020.463340348708</v>
      </c>
      <c r="AE54" s="209">
        <f t="shared" si="34"/>
        <v>1020.463340348708</v>
      </c>
      <c r="AF54" s="209">
        <f t="shared" si="34"/>
        <v>1020.463340348708</v>
      </c>
      <c r="AG54" s="209">
        <f t="shared" si="34"/>
        <v>1020.463340348708</v>
      </c>
      <c r="AH54" s="209">
        <f t="shared" si="34"/>
        <v>1020.463340348708</v>
      </c>
      <c r="AI54" s="209">
        <f t="shared" si="34"/>
        <v>1020.463340348708</v>
      </c>
      <c r="AJ54" s="209">
        <f t="shared" si="34"/>
        <v>1020.463340348708</v>
      </c>
      <c r="AK54" s="209">
        <f t="shared" si="34"/>
        <v>1020.463340348708</v>
      </c>
      <c r="AL54" s="209">
        <f t="shared" si="34"/>
        <v>1020.463340348708</v>
      </c>
      <c r="AM54" s="209">
        <f t="shared" si="34"/>
        <v>1020.463340348708</v>
      </c>
      <c r="AN54" s="209">
        <f t="shared" si="34"/>
        <v>1020.463340348708</v>
      </c>
      <c r="AO54" s="209"/>
      <c r="AP54" s="209"/>
      <c r="AQ54" s="209"/>
      <c r="AR54" s="209"/>
      <c r="AS54" s="209"/>
      <c r="AT54" s="209"/>
      <c r="AU54" s="209"/>
      <c r="AV54" s="209"/>
      <c r="AW54" s="209"/>
      <c r="AX54" s="209"/>
      <c r="AY54" s="209"/>
      <c r="AZ54" s="209"/>
      <c r="BA54" s="209"/>
      <c r="BB54" s="209"/>
      <c r="BC54" s="209"/>
      <c r="BD54" s="209"/>
      <c r="BE54" s="209"/>
      <c r="BF54" s="209"/>
    </row>
    <row r="55" spans="1:58" s="73" customFormat="1" hidden="1" outlineLevel="1" x14ac:dyDescent="0.4">
      <c r="A55" s="60" t="str">
        <f t="shared" si="28"/>
        <v>Balance mid year</v>
      </c>
      <c r="B55" s="216"/>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v>0</v>
      </c>
      <c r="AA55" s="209">
        <f t="shared" ref="AA55:AO55" si="35">+Z56-AA49</f>
        <v>22454.191191916092</v>
      </c>
      <c r="AB55" s="209">
        <f t="shared" si="35"/>
        <v>21185.558755054095</v>
      </c>
      <c r="AC55" s="209">
        <f t="shared" si="35"/>
        <v>19872.287126254712</v>
      </c>
      <c r="AD55" s="209">
        <f t="shared" si="35"/>
        <v>18512.805592521079</v>
      </c>
      <c r="AE55" s="209">
        <f t="shared" si="35"/>
        <v>17105.488172398022</v>
      </c>
      <c r="AF55" s="209">
        <f t="shared" si="35"/>
        <v>15648.651671248552</v>
      </c>
      <c r="AG55" s="209">
        <f t="shared" si="35"/>
        <v>14140.553668101653</v>
      </c>
      <c r="AH55" s="209">
        <f t="shared" si="35"/>
        <v>12579.390431663556</v>
      </c>
      <c r="AI55" s="209">
        <f t="shared" si="35"/>
        <v>10963.294762999991</v>
      </c>
      <c r="AJ55" s="209">
        <f t="shared" si="35"/>
        <v>9290.3337623092102</v>
      </c>
      <c r="AK55" s="209">
        <f t="shared" si="35"/>
        <v>7558.5065171147635</v>
      </c>
      <c r="AL55" s="209">
        <f t="shared" si="35"/>
        <v>5765.7417091130364</v>
      </c>
      <c r="AM55" s="209">
        <f t="shared" si="35"/>
        <v>3909.8951368132648</v>
      </c>
      <c r="AN55" s="209">
        <f t="shared" si="35"/>
        <v>1988.747151007035</v>
      </c>
      <c r="AO55" s="209">
        <f t="shared" si="35"/>
        <v>4.2064129956997931E-12</v>
      </c>
      <c r="AP55" s="209"/>
      <c r="AQ55" s="209"/>
      <c r="AR55" s="209"/>
      <c r="AS55" s="209"/>
      <c r="AT55" s="209"/>
      <c r="AU55" s="209"/>
      <c r="AV55" s="209"/>
      <c r="AW55" s="209"/>
      <c r="AX55" s="209"/>
      <c r="AY55" s="209"/>
      <c r="AZ55" s="209"/>
      <c r="BA55" s="209"/>
      <c r="BB55" s="209"/>
      <c r="BC55" s="209"/>
      <c r="BD55" s="209"/>
      <c r="BE55" s="209"/>
      <c r="BF55" s="209"/>
    </row>
    <row r="56" spans="1:58" s="73" customFormat="1" hidden="1" outlineLevel="1" x14ac:dyDescent="0.4">
      <c r="A56" s="60" t="str">
        <f t="shared" si="28"/>
        <v>Balance</v>
      </c>
      <c r="B56" s="216"/>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f>+Z48-Z49</f>
        <v>23072.243912349029</v>
      </c>
      <c r="AA56" s="209">
        <f t="shared" ref="AA56:AO56" si="36">+AA55-AA50</f>
        <v>21825.358810028687</v>
      </c>
      <c r="AB56" s="209">
        <f t="shared" si="36"/>
        <v>20534.599736186676</v>
      </c>
      <c r="AC56" s="209">
        <f t="shared" si="36"/>
        <v>19198.422903529765</v>
      </c>
      <c r="AD56" s="209">
        <f t="shared" si="36"/>
        <v>17815.230203737377</v>
      </c>
      <c r="AE56" s="209">
        <f t="shared" si="36"/>
        <v>16383.367296075205</v>
      </c>
      <c r="AF56" s="209">
        <f t="shared" si="36"/>
        <v>14901.121628753141</v>
      </c>
      <c r="AG56" s="209">
        <f t="shared" si="36"/>
        <v>13366.720390661016</v>
      </c>
      <c r="AH56" s="209">
        <f t="shared" si="36"/>
        <v>11778.328391032335</v>
      </c>
      <c r="AI56" s="209">
        <f t="shared" si="36"/>
        <v>10134.045864500038</v>
      </c>
      <c r="AJ56" s="209">
        <f t="shared" si="36"/>
        <v>8431.9061989190777</v>
      </c>
      <c r="AK56" s="209">
        <f t="shared" si="36"/>
        <v>6669.8735832382044</v>
      </c>
      <c r="AL56" s="209">
        <f t="shared" si="36"/>
        <v>4845.8405726077326</v>
      </c>
      <c r="AM56" s="209">
        <f t="shared" si="36"/>
        <v>2957.625567811112</v>
      </c>
      <c r="AN56" s="209">
        <f t="shared" si="36"/>
        <v>1002.9702060056005</v>
      </c>
      <c r="AO56" s="209">
        <f t="shared" si="36"/>
        <v>4.2797784328740818E-12</v>
      </c>
      <c r="AP56" s="209"/>
      <c r="AQ56" s="209"/>
      <c r="AR56" s="209"/>
      <c r="AS56" s="209"/>
      <c r="AT56" s="209"/>
      <c r="AU56" s="209"/>
      <c r="AV56" s="209"/>
      <c r="AW56" s="209"/>
      <c r="AX56" s="209"/>
      <c r="AY56" s="209"/>
      <c r="AZ56" s="209"/>
      <c r="BA56" s="209"/>
      <c r="BB56" s="209"/>
      <c r="BC56" s="209"/>
      <c r="BD56" s="209"/>
      <c r="BE56" s="209"/>
      <c r="BF56" s="209"/>
    </row>
    <row r="57" spans="1:58" s="73" customFormat="1" hidden="1" outlineLevel="1" x14ac:dyDescent="0.4">
      <c r="A57" s="60"/>
      <c r="B57" s="216"/>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row>
    <row r="58" spans="1:58" hidden="1" outlineLevel="1" x14ac:dyDescent="0.4">
      <c r="A58" s="72" t="s">
        <v>159</v>
      </c>
      <c r="B58" s="216">
        <f>SUM(C58:BC58)</f>
        <v>9380.0179200000002</v>
      </c>
      <c r="C58" s="209">
        <v>0</v>
      </c>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f>+$AA$7</f>
        <v>9380.0179200000002</v>
      </c>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row>
    <row r="59" spans="1:58" s="73" customFormat="1" hidden="1" outlineLevel="1" x14ac:dyDescent="0.4">
      <c r="A59" s="60" t="str">
        <f t="shared" ref="A59:A66" si="37">A49</f>
        <v>Principal</v>
      </c>
      <c r="B59" s="216">
        <f t="shared" ref="B59:B64" si="38">SUM(C59:BC59)</f>
        <v>4970.8864243615681</v>
      </c>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f>+AA63-AA61</f>
        <v>239.85326542009435</v>
      </c>
      <c r="AB59" s="209">
        <f>+AB63-AB61</f>
        <v>244.08635654991599</v>
      </c>
      <c r="AC59" s="209">
        <f t="shared" ref="AC59:AP60" si="39">+AC63-AC61</f>
        <v>252.77798259924936</v>
      </c>
      <c r="AD59" s="209">
        <f t="shared" si="39"/>
        <v>261.77910715742701</v>
      </c>
      <c r="AE59" s="209">
        <f t="shared" si="39"/>
        <v>271.10075109976435</v>
      </c>
      <c r="AF59" s="209">
        <f t="shared" si="39"/>
        <v>280.75432774189301</v>
      </c>
      <c r="AG59" s="209">
        <f t="shared" si="39"/>
        <v>290.75165681409567</v>
      </c>
      <c r="AH59" s="209">
        <f t="shared" si="39"/>
        <v>301.10497893325078</v>
      </c>
      <c r="AI59" s="209">
        <f t="shared" si="39"/>
        <v>311.8269705901053</v>
      </c>
      <c r="AJ59" s="209">
        <f t="shared" si="39"/>
        <v>322.93075967022708</v>
      </c>
      <c r="AK59" s="209">
        <f t="shared" si="39"/>
        <v>334.4299415276397</v>
      </c>
      <c r="AL59" s="209">
        <f t="shared" si="39"/>
        <v>346.33859563082069</v>
      </c>
      <c r="AM59" s="209">
        <f t="shared" si="39"/>
        <v>358.67130280144363</v>
      </c>
      <c r="AN59" s="209">
        <f t="shared" si="39"/>
        <v>371.44316306697158</v>
      </c>
      <c r="AO59" s="209">
        <f t="shared" si="39"/>
        <v>384.66981414896043</v>
      </c>
      <c r="AP59" s="209">
        <f t="shared" si="39"/>
        <v>398.36745060970861</v>
      </c>
      <c r="AQ59" s="209"/>
      <c r="AR59" s="209"/>
      <c r="AS59" s="209"/>
      <c r="AT59" s="209"/>
      <c r="AU59" s="209"/>
      <c r="AV59" s="209"/>
      <c r="AW59" s="209"/>
      <c r="AX59" s="209"/>
      <c r="AY59" s="209"/>
      <c r="AZ59" s="209"/>
      <c r="BA59" s="209"/>
      <c r="BB59" s="209"/>
      <c r="BC59" s="209"/>
      <c r="BD59" s="209"/>
      <c r="BE59" s="209"/>
      <c r="BF59" s="209"/>
    </row>
    <row r="60" spans="1:58" s="73" customFormat="1" hidden="1" outlineLevel="1" x14ac:dyDescent="0.4">
      <c r="A60" s="60" t="str">
        <f t="shared" si="37"/>
        <v>Principal</v>
      </c>
      <c r="B60" s="216">
        <f t="shared" si="38"/>
        <v>4409.1314956384285</v>
      </c>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f>+AB64-AB62</f>
        <v>248.39415610816781</v>
      </c>
      <c r="AC60" s="209">
        <f t="shared" si="39"/>
        <v>257.23917779740924</v>
      </c>
      <c r="AD60" s="209">
        <f t="shared" si="39"/>
        <v>266.39916023254312</v>
      </c>
      <c r="AE60" s="209">
        <f t="shared" si="39"/>
        <v>275.88531879267623</v>
      </c>
      <c r="AF60" s="209">
        <f t="shared" si="39"/>
        <v>285.70926822328153</v>
      </c>
      <c r="AG60" s="209">
        <f t="shared" si="39"/>
        <v>295.8830368571609</v>
      </c>
      <c r="AH60" s="209">
        <f t="shared" si="39"/>
        <v>306.41908134180068</v>
      </c>
      <c r="AI60" s="209">
        <f t="shared" si="39"/>
        <v>317.33030189114976</v>
      </c>
      <c r="AJ60" s="209">
        <f t="shared" si="39"/>
        <v>328.63005808049621</v>
      </c>
      <c r="AK60" s="209">
        <f t="shared" si="39"/>
        <v>340.33218520378034</v>
      </c>
      <c r="AL60" s="209">
        <f t="shared" si="39"/>
        <v>352.45101121337251</v>
      </c>
      <c r="AM60" s="209">
        <f t="shared" si="39"/>
        <v>365.00137426305639</v>
      </c>
      <c r="AN60" s="209">
        <f t="shared" si="39"/>
        <v>377.99864087569671</v>
      </c>
      <c r="AO60" s="209">
        <f t="shared" si="39"/>
        <v>391.45872475783676</v>
      </c>
      <c r="AP60" s="209">
        <f t="shared" si="39"/>
        <v>-6.2199065951062938E-14</v>
      </c>
      <c r="AQ60" s="209"/>
      <c r="AR60" s="209"/>
      <c r="AS60" s="209"/>
      <c r="AT60" s="209"/>
      <c r="AU60" s="209"/>
      <c r="AV60" s="209"/>
      <c r="AW60" s="209"/>
      <c r="AX60" s="209"/>
      <c r="AY60" s="209"/>
      <c r="AZ60" s="209"/>
      <c r="BA60" s="209"/>
      <c r="BB60" s="209"/>
      <c r="BC60" s="209"/>
      <c r="BD60" s="209"/>
      <c r="BE60" s="209"/>
      <c r="BF60" s="209"/>
    </row>
    <row r="61" spans="1:58" s="73" customFormat="1" hidden="1" outlineLevel="1" x14ac:dyDescent="0.4">
      <c r="A61" s="60" t="str">
        <f t="shared" si="37"/>
        <v>Interest</v>
      </c>
      <c r="B61" s="216">
        <f t="shared" si="38"/>
        <v>1515.4832761866039</v>
      </c>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f>$AA58*AA$8/2</f>
        <v>165.54484086416639</v>
      </c>
      <c r="AB61" s="209">
        <f>+$AA66*AA$8/2</f>
        <v>161.31174973434474</v>
      </c>
      <c r="AC61" s="209">
        <f t="shared" ref="AC61:AP61" si="40">+AB66*$AA$8/2</f>
        <v>152.62012368501138</v>
      </c>
      <c r="AD61" s="209">
        <f t="shared" si="40"/>
        <v>143.6189991268337</v>
      </c>
      <c r="AE61" s="209">
        <f t="shared" si="40"/>
        <v>134.29735518449635</v>
      </c>
      <c r="AF61" s="209">
        <f t="shared" si="40"/>
        <v>124.64377854236773</v>
      </c>
      <c r="AG61" s="209">
        <f t="shared" si="40"/>
        <v>114.64644947016504</v>
      </c>
      <c r="AH61" s="209">
        <f t="shared" si="40"/>
        <v>104.29312735100994</v>
      </c>
      <c r="AI61" s="209">
        <f t="shared" si="40"/>
        <v>93.571135694155444</v>
      </c>
      <c r="AJ61" s="209">
        <f t="shared" si="40"/>
        <v>82.467346614033687</v>
      </c>
      <c r="AK61" s="209">
        <f t="shared" si="40"/>
        <v>70.968164756621022</v>
      </c>
      <c r="AL61" s="209">
        <f t="shared" si="40"/>
        <v>59.059510653440014</v>
      </c>
      <c r="AM61" s="209">
        <f t="shared" si="40"/>
        <v>46.726803482817111</v>
      </c>
      <c r="AN61" s="209">
        <f t="shared" si="40"/>
        <v>33.954943217289177</v>
      </c>
      <c r="AO61" s="209">
        <f t="shared" si="40"/>
        <v>20.728292135300329</v>
      </c>
      <c r="AP61" s="209">
        <f t="shared" si="40"/>
        <v>7.0306556745521078</v>
      </c>
      <c r="AQ61" s="209"/>
      <c r="AR61" s="209"/>
      <c r="AS61" s="209"/>
      <c r="AT61" s="209"/>
      <c r="AU61" s="209"/>
      <c r="AV61" s="209"/>
      <c r="AW61" s="209"/>
      <c r="AX61" s="209"/>
      <c r="AY61" s="209"/>
      <c r="AZ61" s="209"/>
      <c r="BA61" s="209"/>
      <c r="BB61" s="209"/>
      <c r="BC61" s="209"/>
      <c r="BD61" s="209"/>
      <c r="BE61" s="209"/>
      <c r="BF61" s="209"/>
    </row>
    <row r="62" spans="1:58" s="73" customFormat="1" hidden="1" outlineLevel="1" x14ac:dyDescent="0.4">
      <c r="A62" s="60" t="str">
        <f t="shared" si="37"/>
        <v>Interest</v>
      </c>
      <c r="B62" s="216">
        <f t="shared" si="38"/>
        <v>1266.4419923412222</v>
      </c>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f>+AB65*AA$8/2</f>
        <v>157.00395017609293</v>
      </c>
      <c r="AC62" s="209">
        <f t="shared" ref="AC62:AP62" si="41">+AC65*$AA$8/2</f>
        <v>148.15892848685149</v>
      </c>
      <c r="AD62" s="209">
        <f t="shared" si="41"/>
        <v>138.99894605171761</v>
      </c>
      <c r="AE62" s="209">
        <f t="shared" si="41"/>
        <v>129.51278749158448</v>
      </c>
      <c r="AF62" s="209">
        <f t="shared" si="41"/>
        <v>119.68883806097922</v>
      </c>
      <c r="AG62" s="209">
        <f t="shared" si="41"/>
        <v>109.51506942709982</v>
      </c>
      <c r="AH62" s="209">
        <f t="shared" si="41"/>
        <v>98.979024942460057</v>
      </c>
      <c r="AI62" s="209">
        <f t="shared" si="41"/>
        <v>88.067804393110976</v>
      </c>
      <c r="AJ62" s="209">
        <f t="shared" si="41"/>
        <v>76.768048203764536</v>
      </c>
      <c r="AK62" s="209">
        <f t="shared" si="41"/>
        <v>65.065921080480408</v>
      </c>
      <c r="AL62" s="209">
        <f t="shared" si="41"/>
        <v>52.947095070888217</v>
      </c>
      <c r="AM62" s="209">
        <f t="shared" si="41"/>
        <v>40.39673202120435</v>
      </c>
      <c r="AN62" s="209">
        <f t="shared" si="41"/>
        <v>27.399465408564012</v>
      </c>
      <c r="AO62" s="209">
        <f t="shared" si="41"/>
        <v>13.939381526423999</v>
      </c>
      <c r="AP62" s="209">
        <f t="shared" si="41"/>
        <v>6.2199065951062938E-14</v>
      </c>
      <c r="AQ62" s="209"/>
      <c r="AR62" s="209"/>
      <c r="AS62" s="209"/>
      <c r="AT62" s="209"/>
      <c r="AU62" s="209"/>
      <c r="AV62" s="209"/>
      <c r="AW62" s="209"/>
      <c r="AX62" s="209"/>
      <c r="AY62" s="209"/>
      <c r="AZ62" s="209"/>
      <c r="BA62" s="209"/>
      <c r="BB62" s="209"/>
      <c r="BC62" s="209"/>
      <c r="BD62" s="209"/>
      <c r="BE62" s="209"/>
      <c r="BF62" s="209"/>
    </row>
    <row r="63" spans="1:58" s="73" customFormat="1" hidden="1" outlineLevel="1" x14ac:dyDescent="0.4">
      <c r="A63" s="60" t="str">
        <f t="shared" si="37"/>
        <v xml:space="preserve">Debt Servicing </v>
      </c>
      <c r="B63" s="216">
        <f t="shared" si="38"/>
        <v>6486.3697005481708</v>
      </c>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f>-PMT(AA$8/2,AA$9*2,AA58)</f>
        <v>405.39810628426073</v>
      </c>
      <c r="AB63" s="209">
        <f t="shared" ref="AB63:AP63" si="42">+AA63</f>
        <v>405.39810628426073</v>
      </c>
      <c r="AC63" s="209">
        <f t="shared" si="42"/>
        <v>405.39810628426073</v>
      </c>
      <c r="AD63" s="209">
        <f t="shared" si="42"/>
        <v>405.39810628426073</v>
      </c>
      <c r="AE63" s="209">
        <f t="shared" si="42"/>
        <v>405.39810628426073</v>
      </c>
      <c r="AF63" s="209">
        <f t="shared" si="42"/>
        <v>405.39810628426073</v>
      </c>
      <c r="AG63" s="209">
        <f t="shared" si="42"/>
        <v>405.39810628426073</v>
      </c>
      <c r="AH63" s="209">
        <f t="shared" si="42"/>
        <v>405.39810628426073</v>
      </c>
      <c r="AI63" s="209">
        <f t="shared" si="42"/>
        <v>405.39810628426073</v>
      </c>
      <c r="AJ63" s="209">
        <f t="shared" si="42"/>
        <v>405.39810628426073</v>
      </c>
      <c r="AK63" s="209">
        <f t="shared" si="42"/>
        <v>405.39810628426073</v>
      </c>
      <c r="AL63" s="209">
        <f t="shared" si="42"/>
        <v>405.39810628426073</v>
      </c>
      <c r="AM63" s="209">
        <f t="shared" si="42"/>
        <v>405.39810628426073</v>
      </c>
      <c r="AN63" s="209">
        <f t="shared" si="42"/>
        <v>405.39810628426073</v>
      </c>
      <c r="AO63" s="209">
        <f t="shared" si="42"/>
        <v>405.39810628426073</v>
      </c>
      <c r="AP63" s="209">
        <f t="shared" si="42"/>
        <v>405.39810628426073</v>
      </c>
      <c r="AQ63" s="209"/>
      <c r="AR63" s="209"/>
      <c r="AS63" s="209"/>
      <c r="AT63" s="209"/>
      <c r="AU63" s="209"/>
      <c r="AV63" s="209"/>
      <c r="AW63" s="209"/>
      <c r="AX63" s="209"/>
      <c r="AY63" s="209"/>
      <c r="AZ63" s="209"/>
      <c r="BA63" s="209"/>
      <c r="BB63" s="209"/>
      <c r="BC63" s="209"/>
      <c r="BD63" s="209"/>
      <c r="BE63" s="209"/>
      <c r="BF63" s="209"/>
    </row>
    <row r="64" spans="1:58" s="73" customFormat="1" hidden="1" outlineLevel="1" x14ac:dyDescent="0.4">
      <c r="A64" s="60" t="str">
        <f t="shared" si="37"/>
        <v xml:space="preserve">Debt Servicing </v>
      </c>
      <c r="B64" s="216">
        <f t="shared" si="38"/>
        <v>5675.5734879796501</v>
      </c>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f t="shared" ref="AB64:AO64" si="43">+AB63</f>
        <v>405.39810628426073</v>
      </c>
      <c r="AC64" s="209">
        <f t="shared" si="43"/>
        <v>405.39810628426073</v>
      </c>
      <c r="AD64" s="209">
        <f t="shared" si="43"/>
        <v>405.39810628426073</v>
      </c>
      <c r="AE64" s="209">
        <f t="shared" si="43"/>
        <v>405.39810628426073</v>
      </c>
      <c r="AF64" s="209">
        <f t="shared" si="43"/>
        <v>405.39810628426073</v>
      </c>
      <c r="AG64" s="209">
        <f t="shared" si="43"/>
        <v>405.39810628426073</v>
      </c>
      <c r="AH64" s="209">
        <f t="shared" si="43"/>
        <v>405.39810628426073</v>
      </c>
      <c r="AI64" s="209">
        <f t="shared" si="43"/>
        <v>405.39810628426073</v>
      </c>
      <c r="AJ64" s="209">
        <f t="shared" si="43"/>
        <v>405.39810628426073</v>
      </c>
      <c r="AK64" s="209">
        <f t="shared" si="43"/>
        <v>405.39810628426073</v>
      </c>
      <c r="AL64" s="209">
        <f t="shared" si="43"/>
        <v>405.39810628426073</v>
      </c>
      <c r="AM64" s="209">
        <f t="shared" si="43"/>
        <v>405.39810628426073</v>
      </c>
      <c r="AN64" s="209">
        <f t="shared" si="43"/>
        <v>405.39810628426073</v>
      </c>
      <c r="AO64" s="209">
        <f t="shared" si="43"/>
        <v>405.39810628426073</v>
      </c>
      <c r="AP64" s="209"/>
      <c r="AQ64" s="209"/>
      <c r="AR64" s="209"/>
      <c r="AS64" s="209"/>
      <c r="AT64" s="209"/>
      <c r="AU64" s="209"/>
      <c r="AV64" s="209"/>
      <c r="AW64" s="209"/>
      <c r="AX64" s="209"/>
      <c r="AY64" s="209"/>
      <c r="AZ64" s="209"/>
      <c r="BA64" s="209"/>
      <c r="BB64" s="209"/>
      <c r="BC64" s="209"/>
      <c r="BD64" s="209"/>
      <c r="BE64" s="209"/>
      <c r="BF64" s="209"/>
    </row>
    <row r="65" spans="1:58" s="73" customFormat="1" hidden="1" outlineLevel="1" x14ac:dyDescent="0.4">
      <c r="A65" s="60" t="str">
        <f t="shared" si="37"/>
        <v>Balance mid year</v>
      </c>
      <c r="B65" s="216"/>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v>0</v>
      </c>
      <c r="AB65" s="209">
        <f t="shared" ref="AB65:AP65" si="44">+AA66-AB59</f>
        <v>8896.07829802999</v>
      </c>
      <c r="AC65" s="209">
        <f t="shared" si="44"/>
        <v>8394.9061593225724</v>
      </c>
      <c r="AD65" s="209">
        <f t="shared" si="44"/>
        <v>7875.887874367736</v>
      </c>
      <c r="AE65" s="209">
        <f t="shared" si="44"/>
        <v>7338.3879630354286</v>
      </c>
      <c r="AF65" s="209">
        <f t="shared" si="44"/>
        <v>6781.7483165008598</v>
      </c>
      <c r="AG65" s="209">
        <f t="shared" si="44"/>
        <v>6205.2873914634829</v>
      </c>
      <c r="AH65" s="209">
        <f t="shared" si="44"/>
        <v>5608.2993756730712</v>
      </c>
      <c r="AI65" s="209">
        <f t="shared" si="44"/>
        <v>4990.0533237411646</v>
      </c>
      <c r="AJ65" s="209">
        <f t="shared" si="44"/>
        <v>4349.792262179787</v>
      </c>
      <c r="AK65" s="209">
        <f t="shared" si="44"/>
        <v>3686.7322625716511</v>
      </c>
      <c r="AL65" s="209">
        <f t="shared" si="44"/>
        <v>3000.0614817370501</v>
      </c>
      <c r="AM65" s="209">
        <f t="shared" si="44"/>
        <v>2288.9391677222338</v>
      </c>
      <c r="AN65" s="209">
        <f t="shared" si="44"/>
        <v>1552.4946303922061</v>
      </c>
      <c r="AO65" s="209">
        <f t="shared" si="44"/>
        <v>789.8261753675489</v>
      </c>
      <c r="AP65" s="209">
        <f t="shared" si="44"/>
        <v>3.5242919693700969E-12</v>
      </c>
      <c r="AQ65" s="209"/>
      <c r="AR65" s="209"/>
      <c r="AS65" s="209"/>
      <c r="AT65" s="209"/>
      <c r="AU65" s="209"/>
      <c r="AV65" s="209"/>
      <c r="AW65" s="209"/>
      <c r="AX65" s="209"/>
      <c r="AY65" s="209"/>
      <c r="AZ65" s="209"/>
      <c r="BA65" s="209"/>
      <c r="BB65" s="209"/>
      <c r="BC65" s="209"/>
      <c r="BD65" s="209"/>
      <c r="BE65" s="209"/>
      <c r="BF65" s="209"/>
    </row>
    <row r="66" spans="1:58" s="73" customFormat="1" hidden="1" outlineLevel="1" x14ac:dyDescent="0.4">
      <c r="A66" s="60" t="str">
        <f t="shared" si="37"/>
        <v>Balance</v>
      </c>
      <c r="B66" s="216"/>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f>+AA58-AA59</f>
        <v>9140.1646545799067</v>
      </c>
      <c r="AB66" s="209">
        <f t="shared" ref="AB66:AP66" si="45">+AB65-AB60</f>
        <v>8647.6841419218217</v>
      </c>
      <c r="AC66" s="209">
        <f t="shared" si="45"/>
        <v>8137.6669815251635</v>
      </c>
      <c r="AD66" s="209">
        <f t="shared" si="45"/>
        <v>7609.4887141351928</v>
      </c>
      <c r="AE66" s="209">
        <f t="shared" si="45"/>
        <v>7062.5026442427525</v>
      </c>
      <c r="AF66" s="209">
        <f t="shared" si="45"/>
        <v>6496.0390482775783</v>
      </c>
      <c r="AG66" s="209">
        <f t="shared" si="45"/>
        <v>5909.4043546063222</v>
      </c>
      <c r="AH66" s="209">
        <f t="shared" si="45"/>
        <v>5301.8802943312703</v>
      </c>
      <c r="AI66" s="209">
        <f t="shared" si="45"/>
        <v>4672.7230218500144</v>
      </c>
      <c r="AJ66" s="209">
        <f t="shared" si="45"/>
        <v>4021.1622040992906</v>
      </c>
      <c r="AK66" s="209">
        <f t="shared" si="45"/>
        <v>3346.4000773678708</v>
      </c>
      <c r="AL66" s="209">
        <f t="shared" si="45"/>
        <v>2647.6104705236776</v>
      </c>
      <c r="AM66" s="209">
        <f t="shared" si="45"/>
        <v>1923.9377934591776</v>
      </c>
      <c r="AN66" s="209">
        <f t="shared" si="45"/>
        <v>1174.4959895165093</v>
      </c>
      <c r="AO66" s="209">
        <f t="shared" si="45"/>
        <v>398.36745060971214</v>
      </c>
      <c r="AP66" s="209">
        <f t="shared" si="45"/>
        <v>3.58649103532116E-12</v>
      </c>
      <c r="AQ66" s="209"/>
      <c r="AR66" s="209"/>
      <c r="AS66" s="209"/>
      <c r="AT66" s="209"/>
      <c r="AU66" s="209"/>
      <c r="AV66" s="209"/>
      <c r="AW66" s="209"/>
      <c r="AX66" s="209"/>
      <c r="AY66" s="209"/>
      <c r="AZ66" s="209"/>
      <c r="BA66" s="209"/>
      <c r="BB66" s="209"/>
      <c r="BC66" s="209"/>
      <c r="BD66" s="209"/>
      <c r="BE66" s="209"/>
      <c r="BF66" s="209"/>
    </row>
    <row r="67" spans="1:58" s="73" customFormat="1" hidden="1" outlineLevel="1" x14ac:dyDescent="0.4">
      <c r="A67" s="60"/>
      <c r="B67" s="216"/>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09"/>
      <c r="AX67" s="209"/>
      <c r="AY67" s="209"/>
      <c r="AZ67" s="209"/>
      <c r="BA67" s="209"/>
      <c r="BB67" s="209"/>
      <c r="BC67" s="209"/>
      <c r="BD67" s="209"/>
      <c r="BE67" s="209"/>
      <c r="BF67" s="209"/>
    </row>
    <row r="68" spans="1:58" s="73" customFormat="1" hidden="1" outlineLevel="1" x14ac:dyDescent="0.4">
      <c r="A68" s="72" t="s">
        <v>159</v>
      </c>
      <c r="B68" s="216">
        <f>SUM(C68:BC68)</f>
        <v>367.952</v>
      </c>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f>+$AB$7</f>
        <v>367.952</v>
      </c>
      <c r="AC68" s="209"/>
      <c r="AD68" s="209"/>
      <c r="AE68" s="209"/>
      <c r="AF68" s="209"/>
      <c r="AG68" s="209"/>
      <c r="AH68" s="209"/>
      <c r="AI68" s="209"/>
      <c r="AJ68" s="209"/>
      <c r="AK68" s="209"/>
      <c r="AL68" s="209"/>
      <c r="AM68" s="209"/>
      <c r="AN68" s="209"/>
      <c r="AO68" s="209"/>
      <c r="AP68" s="209"/>
      <c r="AQ68" s="209"/>
      <c r="AR68" s="209"/>
      <c r="AS68" s="209"/>
      <c r="AT68" s="209"/>
      <c r="AU68" s="209"/>
      <c r="AV68" s="209"/>
      <c r="AW68" s="209"/>
      <c r="AX68" s="209"/>
      <c r="AY68" s="209"/>
      <c r="AZ68" s="209"/>
      <c r="BA68" s="209"/>
      <c r="BB68" s="209"/>
      <c r="BC68" s="209"/>
      <c r="BD68" s="209"/>
      <c r="BE68" s="209"/>
      <c r="BF68" s="209"/>
    </row>
    <row r="69" spans="1:58" s="73" customFormat="1" hidden="1" outlineLevel="1" x14ac:dyDescent="0.4">
      <c r="A69" s="60" t="str">
        <f t="shared" ref="A69:A76" si="46">A59</f>
        <v>Principal</v>
      </c>
      <c r="B69" s="216">
        <f t="shared" ref="B69:B74" si="47">SUM(C69:BC69)</f>
        <v>194.9856389862189</v>
      </c>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f>+AB73-AB71</f>
        <v>9.3867189131217543</v>
      </c>
      <c r="AC69" s="209">
        <f>+AC73-AC71</f>
        <v>9.5538002100291877</v>
      </c>
      <c r="AD69" s="209">
        <f t="shared" ref="AD69:BA70" si="48">+AD73-AD71</f>
        <v>9.8969377588749978</v>
      </c>
      <c r="AE69" s="209">
        <f t="shared" si="48"/>
        <v>10.252399553030472</v>
      </c>
      <c r="AF69" s="209">
        <f t="shared" si="48"/>
        <v>10.620628234296143</v>
      </c>
      <c r="AG69" s="209">
        <f t="shared" si="48"/>
        <v>11.002082342546524</v>
      </c>
      <c r="AH69" s="209">
        <f t="shared" si="48"/>
        <v>11.397236886730743</v>
      </c>
      <c r="AI69" s="209">
        <f t="shared" si="48"/>
        <v>11.806583936381459</v>
      </c>
      <c r="AJ69" s="209">
        <f t="shared" si="48"/>
        <v>12.230633234368597</v>
      </c>
      <c r="AK69" s="209">
        <f t="shared" si="48"/>
        <v>12.669912831660962</v>
      </c>
      <c r="AL69" s="209">
        <f t="shared" si="48"/>
        <v>13.124969744886169</v>
      </c>
      <c r="AM69" s="209">
        <f t="shared" si="48"/>
        <v>13.596370637507714</v>
      </c>
      <c r="AN69" s="209">
        <f t="shared" si="48"/>
        <v>14.084702525467435</v>
      </c>
      <c r="AO69" s="209">
        <f t="shared" si="48"/>
        <v>14.590573508172078</v>
      </c>
      <c r="AP69" s="209">
        <f t="shared" si="48"/>
        <v>15.114613525734207</v>
      </c>
      <c r="AQ69" s="209">
        <f t="shared" si="48"/>
        <v>15.657475143410458</v>
      </c>
      <c r="AR69" s="209"/>
      <c r="AS69" s="209"/>
      <c r="AT69" s="209"/>
      <c r="AU69" s="209"/>
      <c r="AV69" s="209"/>
      <c r="AW69" s="209"/>
      <c r="AX69" s="209"/>
      <c r="AY69" s="209"/>
      <c r="AZ69" s="209"/>
      <c r="BA69" s="209">
        <f t="shared" si="48"/>
        <v>0</v>
      </c>
      <c r="BB69" s="209"/>
      <c r="BC69" s="209"/>
      <c r="BD69" s="209"/>
      <c r="BE69" s="209"/>
      <c r="BF69" s="209"/>
    </row>
    <row r="70" spans="1:58" s="73" customFormat="1" hidden="1" outlineLevel="1" x14ac:dyDescent="0.4">
      <c r="A70" s="60" t="str">
        <f t="shared" si="46"/>
        <v>Principal</v>
      </c>
      <c r="B70" s="216">
        <f t="shared" si="47"/>
        <v>172.9663610137811</v>
      </c>
      <c r="C70" s="209"/>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f>+AC74-AC72</f>
        <v>9.723855513086658</v>
      </c>
      <c r="AD70" s="209">
        <f t="shared" si="48"/>
        <v>10.073100826233222</v>
      </c>
      <c r="AE70" s="209">
        <f t="shared" si="48"/>
        <v>10.434889753236522</v>
      </c>
      <c r="AF70" s="209">
        <f t="shared" si="48"/>
        <v>10.809672814812696</v>
      </c>
      <c r="AG70" s="209">
        <f t="shared" si="48"/>
        <v>11.197916712733679</v>
      </c>
      <c r="AH70" s="209">
        <f t="shared" si="48"/>
        <v>11.600104910991513</v>
      </c>
      <c r="AI70" s="209">
        <f t="shared" si="48"/>
        <v>12.016738237835984</v>
      </c>
      <c r="AJ70" s="209">
        <f t="shared" si="48"/>
        <v>12.448335509435216</v>
      </c>
      <c r="AK70" s="209">
        <f t="shared" si="48"/>
        <v>12.895434175935884</v>
      </c>
      <c r="AL70" s="209">
        <f t="shared" si="48"/>
        <v>13.358590990727556</v>
      </c>
      <c r="AM70" s="209">
        <f t="shared" si="48"/>
        <v>13.838382703744545</v>
      </c>
      <c r="AN70" s="209">
        <f t="shared" si="48"/>
        <v>14.335406779668636</v>
      </c>
      <c r="AO70" s="209">
        <f t="shared" si="48"/>
        <v>14.85028214192703</v>
      </c>
      <c r="AP70" s="209">
        <f t="shared" si="48"/>
        <v>15.383649943411962</v>
      </c>
      <c r="AQ70" s="209">
        <f t="shared" si="48"/>
        <v>0</v>
      </c>
      <c r="AR70" s="209"/>
      <c r="AS70" s="209"/>
      <c r="AT70" s="209"/>
      <c r="AU70" s="209"/>
      <c r="AV70" s="209"/>
      <c r="AW70" s="209"/>
      <c r="AX70" s="209"/>
      <c r="AY70" s="209"/>
      <c r="AZ70" s="209"/>
      <c r="BA70" s="209">
        <f t="shared" si="48"/>
        <v>0</v>
      </c>
      <c r="BB70" s="209"/>
      <c r="BC70" s="209"/>
      <c r="BD70" s="209"/>
      <c r="BE70" s="209"/>
      <c r="BF70" s="209"/>
    </row>
    <row r="71" spans="1:58" s="73" customFormat="1" hidden="1" outlineLevel="1" x14ac:dyDescent="0.4">
      <c r="A71" s="60" t="str">
        <f t="shared" si="46"/>
        <v>Interest</v>
      </c>
      <c r="B71" s="216">
        <f t="shared" si="47"/>
        <v>59.993150851889155</v>
      </c>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f>$AB68*AB$8/2</f>
        <v>6.5494554517599992</v>
      </c>
      <c r="AC71" s="209">
        <f>+$AB76*AB$8/2</f>
        <v>6.3823741548525659</v>
      </c>
      <c r="AD71" s="209">
        <f t="shared" ref="AD71:BA71" si="49">+AC76*$AB$8/2</f>
        <v>6.0392366060067557</v>
      </c>
      <c r="AE71" s="209">
        <f t="shared" si="49"/>
        <v>5.6837748118512827</v>
      </c>
      <c r="AF71" s="209">
        <f t="shared" si="49"/>
        <v>5.3155461305856111</v>
      </c>
      <c r="AG71" s="209">
        <f t="shared" si="49"/>
        <v>4.9340920223352303</v>
      </c>
      <c r="AH71" s="209">
        <f t="shared" si="49"/>
        <v>4.538937478151011</v>
      </c>
      <c r="AI71" s="209">
        <f t="shared" si="49"/>
        <v>4.1295904285002951</v>
      </c>
      <c r="AJ71" s="209">
        <f t="shared" si="49"/>
        <v>3.7055411305131574</v>
      </c>
      <c r="AK71" s="209">
        <f t="shared" si="49"/>
        <v>3.2662615332207916</v>
      </c>
      <c r="AL71" s="209">
        <f t="shared" si="49"/>
        <v>2.8112046199955847</v>
      </c>
      <c r="AM71" s="209">
        <f t="shared" si="49"/>
        <v>2.3398037273740409</v>
      </c>
      <c r="AN71" s="209">
        <f t="shared" si="49"/>
        <v>1.8514718394143195</v>
      </c>
      <c r="AO71" s="209">
        <f t="shared" si="49"/>
        <v>1.3456008567096773</v>
      </c>
      <c r="AP71" s="209">
        <f t="shared" si="49"/>
        <v>0.82156083914754763</v>
      </c>
      <c r="AQ71" s="209">
        <f t="shared" si="49"/>
        <v>0.27869922147129583</v>
      </c>
      <c r="AR71" s="209"/>
      <c r="AS71" s="209"/>
      <c r="AT71" s="209"/>
      <c r="AU71" s="209"/>
      <c r="AV71" s="209"/>
      <c r="AW71" s="209"/>
      <c r="AX71" s="209"/>
      <c r="AY71" s="209"/>
      <c r="AZ71" s="209"/>
      <c r="BA71" s="209">
        <f t="shared" si="49"/>
        <v>0</v>
      </c>
      <c r="BB71" s="209"/>
      <c r="BC71" s="209"/>
      <c r="BD71" s="209"/>
      <c r="BE71" s="209"/>
      <c r="BF71" s="209"/>
    </row>
    <row r="72" spans="1:58" s="73" customFormat="1" hidden="1" outlineLevel="1" x14ac:dyDescent="0.4">
      <c r="A72" s="60" t="str">
        <f t="shared" si="46"/>
        <v>Interest</v>
      </c>
      <c r="B72" s="216">
        <f t="shared" si="47"/>
        <v>50.140080094563459</v>
      </c>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f>+AC75*AB$8/2</f>
        <v>6.2123188517950974</v>
      </c>
      <c r="AD72" s="209">
        <f t="shared" ref="AD72:BA72" si="50">+AD75*$AB$8/2</f>
        <v>5.8630735386485311</v>
      </c>
      <c r="AE72" s="209">
        <f t="shared" si="50"/>
        <v>5.5012846116452314</v>
      </c>
      <c r="AF72" s="209">
        <f t="shared" si="50"/>
        <v>5.1265015500690572</v>
      </c>
      <c r="AG72" s="209">
        <f t="shared" si="50"/>
        <v>4.7382576521480759</v>
      </c>
      <c r="AH72" s="209">
        <f t="shared" si="50"/>
        <v>4.3360694538902411</v>
      </c>
      <c r="AI72" s="209">
        <f t="shared" si="50"/>
        <v>3.91943612704577</v>
      </c>
      <c r="AJ72" s="209">
        <f t="shared" si="50"/>
        <v>3.4878388554465389</v>
      </c>
      <c r="AK72" s="209">
        <f t="shared" si="50"/>
        <v>3.0407401889458705</v>
      </c>
      <c r="AL72" s="209">
        <f t="shared" si="50"/>
        <v>2.5775833741541985</v>
      </c>
      <c r="AM72" s="209">
        <f t="shared" si="50"/>
        <v>2.0977916611372098</v>
      </c>
      <c r="AN72" s="209">
        <f t="shared" si="50"/>
        <v>1.600767585213118</v>
      </c>
      <c r="AO72" s="209">
        <f t="shared" si="50"/>
        <v>1.0858922229547239</v>
      </c>
      <c r="AP72" s="209">
        <f t="shared" si="50"/>
        <v>0.55252442146979253</v>
      </c>
      <c r="AQ72" s="209">
        <f t="shared" si="50"/>
        <v>0</v>
      </c>
      <c r="AR72" s="209"/>
      <c r="AS72" s="209"/>
      <c r="AT72" s="209"/>
      <c r="AU72" s="209"/>
      <c r="AV72" s="209"/>
      <c r="AW72" s="209"/>
      <c r="AX72" s="209"/>
      <c r="AY72" s="209"/>
      <c r="AZ72" s="209"/>
      <c r="BA72" s="209">
        <f t="shared" si="50"/>
        <v>0</v>
      </c>
      <c r="BB72" s="209"/>
      <c r="BC72" s="209"/>
      <c r="BD72" s="209"/>
      <c r="BE72" s="209"/>
      <c r="BF72" s="209"/>
    </row>
    <row r="73" spans="1:58" s="73" customFormat="1" hidden="1" outlineLevel="1" x14ac:dyDescent="0.4">
      <c r="A73" s="60" t="str">
        <f t="shared" si="46"/>
        <v xml:space="preserve">Debt Servicing </v>
      </c>
      <c r="B73" s="216">
        <f t="shared" si="47"/>
        <v>254.97878983810813</v>
      </c>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f>-PMT(AB$8/2,AB$9*2,AB68)</f>
        <v>15.936174364881754</v>
      </c>
      <c r="AC73" s="209">
        <f t="shared" ref="AC73:BA73" si="51">+AB73</f>
        <v>15.936174364881754</v>
      </c>
      <c r="AD73" s="209">
        <f t="shared" si="51"/>
        <v>15.936174364881754</v>
      </c>
      <c r="AE73" s="209">
        <f t="shared" si="51"/>
        <v>15.936174364881754</v>
      </c>
      <c r="AF73" s="209">
        <f t="shared" si="51"/>
        <v>15.936174364881754</v>
      </c>
      <c r="AG73" s="209">
        <f t="shared" si="51"/>
        <v>15.936174364881754</v>
      </c>
      <c r="AH73" s="209">
        <f t="shared" si="51"/>
        <v>15.936174364881754</v>
      </c>
      <c r="AI73" s="209">
        <f t="shared" si="51"/>
        <v>15.936174364881754</v>
      </c>
      <c r="AJ73" s="209">
        <f t="shared" si="51"/>
        <v>15.936174364881754</v>
      </c>
      <c r="AK73" s="209">
        <f t="shared" si="51"/>
        <v>15.936174364881754</v>
      </c>
      <c r="AL73" s="209">
        <f t="shared" si="51"/>
        <v>15.936174364881754</v>
      </c>
      <c r="AM73" s="209">
        <f t="shared" si="51"/>
        <v>15.936174364881754</v>
      </c>
      <c r="AN73" s="209">
        <f t="shared" si="51"/>
        <v>15.936174364881754</v>
      </c>
      <c r="AO73" s="209">
        <f t="shared" si="51"/>
        <v>15.936174364881754</v>
      </c>
      <c r="AP73" s="209">
        <f t="shared" si="51"/>
        <v>15.936174364881754</v>
      </c>
      <c r="AQ73" s="209">
        <f t="shared" si="51"/>
        <v>15.936174364881754</v>
      </c>
      <c r="AR73" s="209"/>
      <c r="AS73" s="209"/>
      <c r="AT73" s="209"/>
      <c r="AU73" s="209"/>
      <c r="AV73" s="209"/>
      <c r="AW73" s="209"/>
      <c r="AX73" s="209"/>
      <c r="AY73" s="209"/>
      <c r="AZ73" s="209"/>
      <c r="BA73" s="209">
        <f t="shared" si="51"/>
        <v>0</v>
      </c>
      <c r="BB73" s="209"/>
      <c r="BC73" s="209"/>
      <c r="BD73" s="209"/>
      <c r="BE73" s="209"/>
      <c r="BF73" s="209"/>
    </row>
    <row r="74" spans="1:58" s="73" customFormat="1" hidden="1" outlineLevel="1" x14ac:dyDescent="0.4">
      <c r="A74" s="60" t="str">
        <f t="shared" si="46"/>
        <v xml:space="preserve">Debt Servicing </v>
      </c>
      <c r="B74" s="216">
        <f t="shared" si="47"/>
        <v>223.1064411083446</v>
      </c>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f t="shared" ref="AC74:AP74" si="52">+AC73</f>
        <v>15.936174364881754</v>
      </c>
      <c r="AD74" s="209">
        <f t="shared" si="52"/>
        <v>15.936174364881754</v>
      </c>
      <c r="AE74" s="209">
        <f t="shared" si="52"/>
        <v>15.936174364881754</v>
      </c>
      <c r="AF74" s="209">
        <f t="shared" si="52"/>
        <v>15.936174364881754</v>
      </c>
      <c r="AG74" s="209">
        <f t="shared" si="52"/>
        <v>15.936174364881754</v>
      </c>
      <c r="AH74" s="209">
        <f t="shared" si="52"/>
        <v>15.936174364881754</v>
      </c>
      <c r="AI74" s="209">
        <f t="shared" si="52"/>
        <v>15.936174364881754</v>
      </c>
      <c r="AJ74" s="209">
        <f t="shared" si="52"/>
        <v>15.936174364881754</v>
      </c>
      <c r="AK74" s="209">
        <f t="shared" si="52"/>
        <v>15.936174364881754</v>
      </c>
      <c r="AL74" s="209">
        <f t="shared" si="52"/>
        <v>15.936174364881754</v>
      </c>
      <c r="AM74" s="209">
        <f t="shared" si="52"/>
        <v>15.936174364881754</v>
      </c>
      <c r="AN74" s="209">
        <f t="shared" si="52"/>
        <v>15.936174364881754</v>
      </c>
      <c r="AO74" s="209">
        <f t="shared" si="52"/>
        <v>15.936174364881754</v>
      </c>
      <c r="AP74" s="209">
        <f t="shared" si="52"/>
        <v>15.936174364881754</v>
      </c>
      <c r="AQ74" s="209"/>
      <c r="AR74" s="209"/>
      <c r="AS74" s="209"/>
      <c r="AT74" s="209"/>
      <c r="AU74" s="209"/>
      <c r="AV74" s="209"/>
      <c r="AW74" s="209"/>
      <c r="AX74" s="209"/>
      <c r="AY74" s="209"/>
      <c r="AZ74" s="209"/>
      <c r="BA74" s="209"/>
      <c r="BB74" s="209"/>
      <c r="BC74" s="209"/>
      <c r="BD74" s="209"/>
      <c r="BE74" s="209"/>
      <c r="BF74" s="209"/>
    </row>
    <row r="75" spans="1:58" s="73" customFormat="1" hidden="1" outlineLevel="1" x14ac:dyDescent="0.4">
      <c r="A75" s="60" t="str">
        <f t="shared" si="46"/>
        <v>Balance mid year</v>
      </c>
      <c r="B75" s="216"/>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v>0</v>
      </c>
      <c r="AC75" s="209">
        <f t="shared" ref="AC75:BA75" si="53">+AB76-AC69</f>
        <v>349.01148087684908</v>
      </c>
      <c r="AD75" s="209">
        <f t="shared" si="53"/>
        <v>329.39068760488738</v>
      </c>
      <c r="AE75" s="209">
        <f t="shared" si="53"/>
        <v>309.06518722562373</v>
      </c>
      <c r="AF75" s="209">
        <f t="shared" si="53"/>
        <v>288.00966923809108</v>
      </c>
      <c r="AG75" s="209">
        <f t="shared" si="53"/>
        <v>266.19791408073183</v>
      </c>
      <c r="AH75" s="209">
        <f t="shared" si="53"/>
        <v>243.60276048126741</v>
      </c>
      <c r="AI75" s="209">
        <f t="shared" si="53"/>
        <v>220.19607163389443</v>
      </c>
      <c r="AJ75" s="209">
        <f t="shared" si="53"/>
        <v>195.94870016168983</v>
      </c>
      <c r="AK75" s="209">
        <f t="shared" si="53"/>
        <v>170.83045182059365</v>
      </c>
      <c r="AL75" s="209">
        <f t="shared" si="53"/>
        <v>144.8100478997716</v>
      </c>
      <c r="AM75" s="209">
        <f t="shared" si="53"/>
        <v>117.85508627153634</v>
      </c>
      <c r="AN75" s="209">
        <f t="shared" si="53"/>
        <v>89.932001042324359</v>
      </c>
      <c r="AO75" s="209">
        <f t="shared" si="53"/>
        <v>61.00602075448365</v>
      </c>
      <c r="AP75" s="209">
        <f t="shared" si="53"/>
        <v>31.041125086822412</v>
      </c>
      <c r="AQ75" s="209">
        <f t="shared" si="53"/>
        <v>0</v>
      </c>
      <c r="AR75" s="209"/>
      <c r="AS75" s="209"/>
      <c r="AT75" s="209"/>
      <c r="AU75" s="209"/>
      <c r="AV75" s="209"/>
      <c r="AW75" s="209"/>
      <c r="AX75" s="209"/>
      <c r="AY75" s="209"/>
      <c r="AZ75" s="209"/>
      <c r="BA75" s="209">
        <f t="shared" si="53"/>
        <v>0</v>
      </c>
      <c r="BB75" s="209"/>
      <c r="BC75" s="209"/>
      <c r="BD75" s="209"/>
      <c r="BE75" s="209"/>
      <c r="BF75" s="209"/>
    </row>
    <row r="76" spans="1:58" s="73" customFormat="1" hidden="1" outlineLevel="1" x14ac:dyDescent="0.4">
      <c r="A76" s="60" t="str">
        <f t="shared" si="46"/>
        <v>Balance</v>
      </c>
      <c r="B76" s="216"/>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f>+AB68-AB69</f>
        <v>358.56528108687826</v>
      </c>
      <c r="AC76" s="209">
        <f t="shared" ref="AC76:BA76" si="54">+AC75-AC70</f>
        <v>339.2876253637624</v>
      </c>
      <c r="AD76" s="209">
        <f t="shared" si="54"/>
        <v>319.31758677865417</v>
      </c>
      <c r="AE76" s="209">
        <f t="shared" si="54"/>
        <v>298.63029747238721</v>
      </c>
      <c r="AF76" s="209">
        <f t="shared" si="54"/>
        <v>277.19999642327838</v>
      </c>
      <c r="AG76" s="209">
        <f t="shared" si="54"/>
        <v>254.99999736799816</v>
      </c>
      <c r="AH76" s="209">
        <f t="shared" si="54"/>
        <v>232.00265557027589</v>
      </c>
      <c r="AI76" s="209">
        <f t="shared" si="54"/>
        <v>208.17933339605844</v>
      </c>
      <c r="AJ76" s="209">
        <f t="shared" si="54"/>
        <v>183.5003646522546</v>
      </c>
      <c r="AK76" s="209">
        <f t="shared" si="54"/>
        <v>157.93501764465776</v>
      </c>
      <c r="AL76" s="209">
        <f t="shared" si="54"/>
        <v>131.45145690904405</v>
      </c>
      <c r="AM76" s="209">
        <f t="shared" si="54"/>
        <v>104.01670356779179</v>
      </c>
      <c r="AN76" s="209">
        <f t="shared" si="54"/>
        <v>75.596594262655728</v>
      </c>
      <c r="AO76" s="209">
        <f t="shared" si="54"/>
        <v>46.155738612556618</v>
      </c>
      <c r="AP76" s="209">
        <f t="shared" si="54"/>
        <v>15.65747514341045</v>
      </c>
      <c r="AQ76" s="209">
        <f t="shared" si="54"/>
        <v>0</v>
      </c>
      <c r="AR76" s="209"/>
      <c r="AS76" s="209"/>
      <c r="AT76" s="209"/>
      <c r="AU76" s="209"/>
      <c r="AV76" s="209"/>
      <c r="AW76" s="209"/>
      <c r="AX76" s="209"/>
      <c r="AY76" s="209"/>
      <c r="AZ76" s="209"/>
      <c r="BA76" s="209">
        <f t="shared" si="54"/>
        <v>0</v>
      </c>
      <c r="BB76" s="209"/>
      <c r="BC76" s="209"/>
      <c r="BD76" s="209"/>
      <c r="BE76" s="209"/>
      <c r="BF76" s="209"/>
    </row>
    <row r="77" spans="1:58" hidden="1" outlineLevel="1" x14ac:dyDescent="0.4">
      <c r="A77" s="60"/>
      <c r="B77" s="216"/>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09"/>
      <c r="AX77" s="209"/>
      <c r="AY77" s="209"/>
      <c r="AZ77" s="209"/>
      <c r="BA77" s="209"/>
      <c r="BB77" s="209"/>
      <c r="BC77" s="209"/>
      <c r="BD77" s="209"/>
      <c r="BE77" s="209"/>
      <c r="BF77" s="209"/>
    </row>
    <row r="78" spans="1:58" s="73" customFormat="1" hidden="1" outlineLevel="1" x14ac:dyDescent="0.4">
      <c r="A78" s="72" t="s">
        <v>159</v>
      </c>
      <c r="B78" s="216">
        <f>SUM(C78:BC78)</f>
        <v>331.15679999999998</v>
      </c>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f>+$AC$7</f>
        <v>331.15679999999998</v>
      </c>
      <c r="AD78" s="209"/>
      <c r="AE78" s="209"/>
      <c r="AF78" s="209"/>
      <c r="AG78" s="209"/>
      <c r="AH78" s="209"/>
      <c r="AI78" s="209"/>
      <c r="AJ78" s="209"/>
      <c r="AK78" s="209"/>
      <c r="AL78" s="209"/>
      <c r="AM78" s="209"/>
      <c r="AN78" s="209"/>
      <c r="AO78" s="209"/>
      <c r="AP78" s="209"/>
      <c r="AQ78" s="209"/>
      <c r="AR78" s="209"/>
      <c r="AS78" s="209"/>
      <c r="AT78" s="209"/>
      <c r="AU78" s="209"/>
      <c r="AV78" s="209"/>
      <c r="AW78" s="209"/>
      <c r="AX78" s="209"/>
      <c r="AY78" s="209"/>
      <c r="AZ78" s="209"/>
      <c r="BA78" s="209"/>
      <c r="BB78" s="209"/>
      <c r="BC78" s="209"/>
      <c r="BD78" s="209"/>
      <c r="BE78" s="209"/>
      <c r="BF78" s="209"/>
    </row>
    <row r="79" spans="1:58" s="73" customFormat="1" hidden="1" outlineLevel="1" x14ac:dyDescent="0.4">
      <c r="A79" s="60" t="str">
        <f t="shared" ref="A79:A86" si="55">A69</f>
        <v>Principal</v>
      </c>
      <c r="B79" s="216">
        <f t="shared" ref="B79:B84" si="56">SUM(C79:BC79)</f>
        <v>175.47489587885576</v>
      </c>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f>+AC83-AC81</f>
        <v>8.4159618563172316</v>
      </c>
      <c r="AD79" s="209">
        <f>+AD83-AD81</f>
        <v>8.5678238904325923</v>
      </c>
      <c r="AE79" s="209">
        <f t="shared" ref="AE79:BB80" si="57">+AE83-AE81</f>
        <v>8.879818240496526</v>
      </c>
      <c r="AF79" s="209">
        <f t="shared" si="57"/>
        <v>9.2031737571433183</v>
      </c>
      <c r="AG79" s="209">
        <f t="shared" si="57"/>
        <v>9.5383041533331507</v>
      </c>
      <c r="AH79" s="209">
        <f t="shared" si="57"/>
        <v>9.8856382072408593</v>
      </c>
      <c r="AI79" s="209">
        <f t="shared" si="57"/>
        <v>10.245620310850551</v>
      </c>
      <c r="AJ79" s="209">
        <f t="shared" si="57"/>
        <v>10.618711038527056</v>
      </c>
      <c r="AK79" s="209">
        <f t="shared" si="57"/>
        <v>11.005387736291754</v>
      </c>
      <c r="AL79" s="209">
        <f t="shared" si="57"/>
        <v>11.406145132556649</v>
      </c>
      <c r="AM79" s="209">
        <f t="shared" si="57"/>
        <v>11.821495971098127</v>
      </c>
      <c r="AN79" s="209">
        <f t="shared" si="57"/>
        <v>12.251971667080241</v>
      </c>
      <c r="AO79" s="209">
        <f t="shared" si="57"/>
        <v>12.698122986966839</v>
      </c>
      <c r="AP79" s="209">
        <f t="shared" si="57"/>
        <v>13.160520753192467</v>
      </c>
      <c r="AQ79" s="209">
        <f t="shared" si="57"/>
        <v>13.639756574493628</v>
      </c>
      <c r="AR79" s="209">
        <f t="shared" si="57"/>
        <v>14.136443602834792</v>
      </c>
      <c r="AS79" s="209"/>
      <c r="AT79" s="209"/>
      <c r="AU79" s="209"/>
      <c r="AV79" s="209"/>
      <c r="AW79" s="209"/>
      <c r="AX79" s="209"/>
      <c r="AY79" s="209"/>
      <c r="AZ79" s="209"/>
      <c r="BA79" s="209">
        <f t="shared" si="57"/>
        <v>0</v>
      </c>
      <c r="BB79" s="209">
        <f t="shared" si="57"/>
        <v>0</v>
      </c>
      <c r="BC79" s="209"/>
      <c r="BD79" s="209"/>
      <c r="BE79" s="209"/>
      <c r="BF79" s="209"/>
    </row>
    <row r="80" spans="1:58" s="73" customFormat="1" hidden="1" outlineLevel="1" x14ac:dyDescent="0.4">
      <c r="A80" s="60" t="str">
        <f t="shared" si="55"/>
        <v>Principal</v>
      </c>
      <c r="B80" s="216">
        <f t="shared" si="56"/>
        <v>155.68190412114436</v>
      </c>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f>+AD84-AD82</f>
        <v>8.7224262028191006</v>
      </c>
      <c r="AE80" s="209">
        <f t="shared" si="57"/>
        <v>9.0400503427326218</v>
      </c>
      <c r="AF80" s="209">
        <f t="shared" si="57"/>
        <v>9.369240656083436</v>
      </c>
      <c r="AG80" s="209">
        <f t="shared" si="57"/>
        <v>9.710418321085573</v>
      </c>
      <c r="AH80" s="209">
        <f t="shared" si="57"/>
        <v>10.064019853012372</v>
      </c>
      <c r="AI80" s="209">
        <f t="shared" si="57"/>
        <v>10.430497662690202</v>
      </c>
      <c r="AJ80" s="209">
        <f t="shared" si="57"/>
        <v>10.810320635329534</v>
      </c>
      <c r="AK80" s="209">
        <f t="shared" si="57"/>
        <v>11.203974730433965</v>
      </c>
      <c r="AL80" s="209">
        <f t="shared" si="57"/>
        <v>11.611963603554695</v>
      </c>
      <c r="AM80" s="209">
        <f t="shared" si="57"/>
        <v>12.034809250686006</v>
      </c>
      <c r="AN80" s="209">
        <f t="shared" si="57"/>
        <v>12.473052676126162</v>
      </c>
      <c r="AO80" s="209">
        <f t="shared" si="57"/>
        <v>12.927254584658236</v>
      </c>
      <c r="AP80" s="209">
        <f t="shared" si="57"/>
        <v>13.397996098936467</v>
      </c>
      <c r="AQ80" s="209">
        <f t="shared" si="57"/>
        <v>13.885879502995992</v>
      </c>
      <c r="AR80" s="209">
        <f t="shared" si="57"/>
        <v>3.8784753630949347E-15</v>
      </c>
      <c r="AS80" s="209"/>
      <c r="AT80" s="209"/>
      <c r="AU80" s="209"/>
      <c r="AV80" s="209"/>
      <c r="AW80" s="209"/>
      <c r="AX80" s="209"/>
      <c r="AY80" s="209"/>
      <c r="AZ80" s="209"/>
      <c r="BA80" s="209">
        <f t="shared" si="57"/>
        <v>0</v>
      </c>
      <c r="BB80" s="209">
        <f t="shared" si="57"/>
        <v>0</v>
      </c>
      <c r="BC80" s="209"/>
      <c r="BD80" s="209"/>
      <c r="BE80" s="209"/>
      <c r="BF80" s="209"/>
    </row>
    <row r="81" spans="1:58" s="73" customFormat="1" hidden="1" outlineLevel="1" x14ac:dyDescent="0.4">
      <c r="A81" s="60" t="str">
        <f t="shared" si="55"/>
        <v>Interest</v>
      </c>
      <c r="B81" s="216">
        <f t="shared" si="56"/>
        <v>54.789568326539893</v>
      </c>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f>$AC78*AC$8/2</f>
        <v>5.9755671565199995</v>
      </c>
      <c r="AD81" s="209">
        <f>+$AC86*AC$8/2</f>
        <v>5.823705122404637</v>
      </c>
      <c r="AE81" s="209">
        <f t="shared" ref="AE81:BB81" si="58">+AD86*$AC$8/2</f>
        <v>5.5117107723407042</v>
      </c>
      <c r="AF81" s="209">
        <f t="shared" si="58"/>
        <v>5.188355255693911</v>
      </c>
      <c r="AG81" s="209">
        <f t="shared" si="58"/>
        <v>4.8532248595040803</v>
      </c>
      <c r="AH81" s="209">
        <f t="shared" si="58"/>
        <v>4.50589080559637</v>
      </c>
      <c r="AI81" s="209">
        <f t="shared" si="58"/>
        <v>4.1459087019866789</v>
      </c>
      <c r="AJ81" s="209">
        <f t="shared" si="58"/>
        <v>3.7728179743101737</v>
      </c>
      <c r="AK81" s="209">
        <f t="shared" si="58"/>
        <v>3.3861412765454761</v>
      </c>
      <c r="AL81" s="209">
        <f t="shared" si="58"/>
        <v>2.9853838802805823</v>
      </c>
      <c r="AM81" s="209">
        <f t="shared" si="58"/>
        <v>2.5700330417391024</v>
      </c>
      <c r="AN81" s="209">
        <f t="shared" si="58"/>
        <v>2.1395573457569883</v>
      </c>
      <c r="AO81" s="209">
        <f t="shared" si="58"/>
        <v>1.6934060258703918</v>
      </c>
      <c r="AP81" s="209">
        <f t="shared" si="58"/>
        <v>1.2310082596447638</v>
      </c>
      <c r="AQ81" s="209">
        <f t="shared" si="58"/>
        <v>0.75177243834360197</v>
      </c>
      <c r="AR81" s="209">
        <f t="shared" si="58"/>
        <v>0.25508541000243856</v>
      </c>
      <c r="AS81" s="209"/>
      <c r="AT81" s="209"/>
      <c r="AU81" s="209"/>
      <c r="AV81" s="209"/>
      <c r="AW81" s="209"/>
      <c r="AX81" s="209"/>
      <c r="AY81" s="209"/>
      <c r="AZ81" s="209"/>
      <c r="BA81" s="209">
        <f t="shared" si="58"/>
        <v>0</v>
      </c>
      <c r="BB81" s="209">
        <f t="shared" si="58"/>
        <v>0</v>
      </c>
      <c r="BC81" s="209"/>
      <c r="BD81" s="209"/>
      <c r="BE81" s="209"/>
      <c r="BF81" s="209"/>
    </row>
    <row r="82" spans="1:58" s="73" customFormat="1" hidden="1" outlineLevel="1" x14ac:dyDescent="0.4">
      <c r="A82" s="60" t="str">
        <f t="shared" si="55"/>
        <v>Interest</v>
      </c>
      <c r="B82" s="216">
        <f t="shared" si="56"/>
        <v>45.799502058576842</v>
      </c>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f>+AD85*AC$8/2</f>
        <v>5.6691028100181287</v>
      </c>
      <c r="AE82" s="209">
        <f t="shared" ref="AE82:BB82" si="59">+AE85*$AC$8/2</f>
        <v>5.3514786701046084</v>
      </c>
      <c r="AF82" s="209">
        <f t="shared" si="59"/>
        <v>5.0222883567537941</v>
      </c>
      <c r="AG82" s="209">
        <f t="shared" si="59"/>
        <v>4.6811106917516563</v>
      </c>
      <c r="AH82" s="209">
        <f t="shared" si="59"/>
        <v>4.3275091598248574</v>
      </c>
      <c r="AI82" s="209">
        <f t="shared" si="59"/>
        <v>3.9610313501470285</v>
      </c>
      <c r="AJ82" s="209">
        <f t="shared" si="59"/>
        <v>3.5812083775076959</v>
      </c>
      <c r="AK82" s="209">
        <f t="shared" si="59"/>
        <v>3.1875542824032661</v>
      </c>
      <c r="AL82" s="209">
        <f t="shared" si="59"/>
        <v>2.7795654092825353</v>
      </c>
      <c r="AM82" s="209">
        <f t="shared" si="59"/>
        <v>2.356719762151223</v>
      </c>
      <c r="AN82" s="209">
        <f t="shared" si="59"/>
        <v>1.9184763367110671</v>
      </c>
      <c r="AO82" s="209">
        <f t="shared" si="59"/>
        <v>1.4642744281789939</v>
      </c>
      <c r="AP82" s="209">
        <f t="shared" si="59"/>
        <v>0.99353291390076348</v>
      </c>
      <c r="AQ82" s="209">
        <f t="shared" si="59"/>
        <v>0.50564950984123735</v>
      </c>
      <c r="AR82" s="209">
        <f t="shared" si="59"/>
        <v>-3.8784753630949347E-15</v>
      </c>
      <c r="AS82" s="209"/>
      <c r="AT82" s="209"/>
      <c r="AU82" s="209"/>
      <c r="AV82" s="209"/>
      <c r="AW82" s="209"/>
      <c r="AX82" s="209"/>
      <c r="AY82" s="209"/>
      <c r="AZ82" s="209"/>
      <c r="BA82" s="209">
        <f t="shared" si="59"/>
        <v>0</v>
      </c>
      <c r="BB82" s="209">
        <f t="shared" si="59"/>
        <v>0</v>
      </c>
      <c r="BC82" s="209"/>
      <c r="BD82" s="209"/>
      <c r="BE82" s="209"/>
      <c r="BF82" s="209"/>
    </row>
    <row r="83" spans="1:58" s="73" customFormat="1" hidden="1" outlineLevel="1" x14ac:dyDescent="0.4">
      <c r="A83" s="60" t="str">
        <f t="shared" si="55"/>
        <v xml:space="preserve">Debt Servicing </v>
      </c>
      <c r="B83" s="216">
        <f t="shared" si="56"/>
        <v>230.26446420539563</v>
      </c>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f>-PMT(AC$8/2,AC$9*2,AC78)</f>
        <v>14.39152901283723</v>
      </c>
      <c r="AD83" s="209">
        <f t="shared" ref="AD83:BB83" si="60">+AC83</f>
        <v>14.39152901283723</v>
      </c>
      <c r="AE83" s="209">
        <f t="shared" si="60"/>
        <v>14.39152901283723</v>
      </c>
      <c r="AF83" s="209">
        <f t="shared" si="60"/>
        <v>14.39152901283723</v>
      </c>
      <c r="AG83" s="209">
        <f t="shared" si="60"/>
        <v>14.39152901283723</v>
      </c>
      <c r="AH83" s="209">
        <f t="shared" si="60"/>
        <v>14.39152901283723</v>
      </c>
      <c r="AI83" s="209">
        <f t="shared" si="60"/>
        <v>14.39152901283723</v>
      </c>
      <c r="AJ83" s="209">
        <f t="shared" si="60"/>
        <v>14.39152901283723</v>
      </c>
      <c r="AK83" s="209">
        <f t="shared" si="60"/>
        <v>14.39152901283723</v>
      </c>
      <c r="AL83" s="209">
        <f t="shared" si="60"/>
        <v>14.39152901283723</v>
      </c>
      <c r="AM83" s="209">
        <f t="shared" si="60"/>
        <v>14.39152901283723</v>
      </c>
      <c r="AN83" s="209">
        <f t="shared" si="60"/>
        <v>14.39152901283723</v>
      </c>
      <c r="AO83" s="209">
        <f t="shared" si="60"/>
        <v>14.39152901283723</v>
      </c>
      <c r="AP83" s="209">
        <f t="shared" si="60"/>
        <v>14.39152901283723</v>
      </c>
      <c r="AQ83" s="209">
        <f t="shared" si="60"/>
        <v>14.39152901283723</v>
      </c>
      <c r="AR83" s="209">
        <f t="shared" si="60"/>
        <v>14.39152901283723</v>
      </c>
      <c r="AS83" s="209"/>
      <c r="AT83" s="209"/>
      <c r="AU83" s="209"/>
      <c r="AV83" s="209"/>
      <c r="AW83" s="209"/>
      <c r="AX83" s="209"/>
      <c r="AY83" s="209"/>
      <c r="AZ83" s="209"/>
      <c r="BA83" s="209">
        <f t="shared" si="60"/>
        <v>0</v>
      </c>
      <c r="BB83" s="209">
        <f t="shared" si="60"/>
        <v>0</v>
      </c>
      <c r="BC83" s="209"/>
      <c r="BD83" s="209"/>
      <c r="BE83" s="209"/>
      <c r="BF83" s="209"/>
    </row>
    <row r="84" spans="1:58" s="73" customFormat="1" hidden="1" outlineLevel="1" x14ac:dyDescent="0.4">
      <c r="A84" s="60" t="str">
        <f t="shared" si="55"/>
        <v xml:space="preserve">Debt Servicing </v>
      </c>
      <c r="B84" s="216">
        <f t="shared" si="56"/>
        <v>201.48140617972118</v>
      </c>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f t="shared" ref="AD84:BA84" si="61">+AD83</f>
        <v>14.39152901283723</v>
      </c>
      <c r="AE84" s="209">
        <f t="shared" si="61"/>
        <v>14.39152901283723</v>
      </c>
      <c r="AF84" s="209">
        <f t="shared" si="61"/>
        <v>14.39152901283723</v>
      </c>
      <c r="AG84" s="209">
        <f t="shared" si="61"/>
        <v>14.39152901283723</v>
      </c>
      <c r="AH84" s="209">
        <f t="shared" si="61"/>
        <v>14.39152901283723</v>
      </c>
      <c r="AI84" s="209">
        <f t="shared" si="61"/>
        <v>14.39152901283723</v>
      </c>
      <c r="AJ84" s="209">
        <f t="shared" si="61"/>
        <v>14.39152901283723</v>
      </c>
      <c r="AK84" s="209">
        <f t="shared" si="61"/>
        <v>14.39152901283723</v>
      </c>
      <c r="AL84" s="209">
        <f t="shared" si="61"/>
        <v>14.39152901283723</v>
      </c>
      <c r="AM84" s="209">
        <f t="shared" si="61"/>
        <v>14.39152901283723</v>
      </c>
      <c r="AN84" s="209">
        <f t="shared" si="61"/>
        <v>14.39152901283723</v>
      </c>
      <c r="AO84" s="209">
        <f t="shared" si="61"/>
        <v>14.39152901283723</v>
      </c>
      <c r="AP84" s="209">
        <f t="shared" si="61"/>
        <v>14.39152901283723</v>
      </c>
      <c r="AQ84" s="209">
        <f t="shared" si="61"/>
        <v>14.39152901283723</v>
      </c>
      <c r="AR84" s="209"/>
      <c r="AS84" s="209"/>
      <c r="AT84" s="209"/>
      <c r="AU84" s="209"/>
      <c r="AV84" s="209"/>
      <c r="AW84" s="209"/>
      <c r="AX84" s="209"/>
      <c r="AY84" s="209"/>
      <c r="AZ84" s="209"/>
      <c r="BA84" s="209">
        <f t="shared" si="61"/>
        <v>0</v>
      </c>
      <c r="BB84" s="209"/>
      <c r="BC84" s="209"/>
      <c r="BD84" s="209"/>
      <c r="BE84" s="209"/>
      <c r="BF84" s="209"/>
    </row>
    <row r="85" spans="1:58" s="73" customFormat="1" hidden="1" outlineLevel="1" x14ac:dyDescent="0.4">
      <c r="A85" s="60" t="str">
        <f t="shared" si="55"/>
        <v>Balance mid year</v>
      </c>
      <c r="B85" s="216"/>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v>0</v>
      </c>
      <c r="AD85" s="209">
        <f t="shared" ref="AD85:BB85" si="62">+AC86-AD79</f>
        <v>314.17301425325019</v>
      </c>
      <c r="AE85" s="209">
        <f t="shared" si="62"/>
        <v>296.57076980993452</v>
      </c>
      <c r="AF85" s="209">
        <f t="shared" si="62"/>
        <v>278.32754571005859</v>
      </c>
      <c r="AG85" s="209">
        <f t="shared" si="62"/>
        <v>259.42000090064198</v>
      </c>
      <c r="AH85" s="209">
        <f t="shared" si="62"/>
        <v>239.82394437231557</v>
      </c>
      <c r="AI85" s="209">
        <f t="shared" si="62"/>
        <v>219.51430420845264</v>
      </c>
      <c r="AJ85" s="209">
        <f t="shared" si="62"/>
        <v>198.46509550723536</v>
      </c>
      <c r="AK85" s="209">
        <f t="shared" si="62"/>
        <v>176.64938713561406</v>
      </c>
      <c r="AL85" s="209">
        <f t="shared" si="62"/>
        <v>154.03926727262345</v>
      </c>
      <c r="AM85" s="209">
        <f t="shared" si="62"/>
        <v>130.60580769797062</v>
      </c>
      <c r="AN85" s="209">
        <f t="shared" si="62"/>
        <v>106.31902678020437</v>
      </c>
      <c r="AO85" s="209">
        <f t="shared" si="62"/>
        <v>81.147851117111372</v>
      </c>
      <c r="AP85" s="209">
        <f t="shared" si="62"/>
        <v>55.060075779260664</v>
      </c>
      <c r="AQ85" s="209">
        <f t="shared" si="62"/>
        <v>28.022323105830569</v>
      </c>
      <c r="AR85" s="209">
        <f t="shared" si="62"/>
        <v>-2.1493917756743031E-13</v>
      </c>
      <c r="AS85" s="209"/>
      <c r="AT85" s="209"/>
      <c r="AU85" s="209"/>
      <c r="AV85" s="209"/>
      <c r="AW85" s="209"/>
      <c r="AX85" s="209"/>
      <c r="AY85" s="209"/>
      <c r="AZ85" s="209"/>
      <c r="BA85" s="209">
        <f t="shared" si="62"/>
        <v>0</v>
      </c>
      <c r="BB85" s="209">
        <f t="shared" si="62"/>
        <v>0</v>
      </c>
      <c r="BC85" s="209"/>
      <c r="BD85" s="209"/>
      <c r="BE85" s="209"/>
      <c r="BF85" s="209"/>
    </row>
    <row r="86" spans="1:58" hidden="1" outlineLevel="1" x14ac:dyDescent="0.4">
      <c r="A86" s="60" t="str">
        <f t="shared" si="55"/>
        <v>Balance</v>
      </c>
      <c r="B86" s="216"/>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f>+AC78-AC79</f>
        <v>322.74083814368277</v>
      </c>
      <c r="AD86" s="209">
        <f t="shared" ref="AD86:BB86" si="63">+AD85-AD80</f>
        <v>305.45058805043107</v>
      </c>
      <c r="AE86" s="209">
        <f t="shared" si="63"/>
        <v>287.53071946720189</v>
      </c>
      <c r="AF86" s="209">
        <f t="shared" si="63"/>
        <v>268.95830505397515</v>
      </c>
      <c r="AG86" s="209">
        <f t="shared" si="63"/>
        <v>249.70958257955641</v>
      </c>
      <c r="AH86" s="209">
        <f t="shared" si="63"/>
        <v>229.75992451930318</v>
      </c>
      <c r="AI86" s="209">
        <f t="shared" si="63"/>
        <v>209.08380654576243</v>
      </c>
      <c r="AJ86" s="209">
        <f t="shared" si="63"/>
        <v>187.65477487190583</v>
      </c>
      <c r="AK86" s="209">
        <f t="shared" si="63"/>
        <v>165.44541240518009</v>
      </c>
      <c r="AL86" s="209">
        <f t="shared" si="63"/>
        <v>142.42730366906875</v>
      </c>
      <c r="AM86" s="209">
        <f t="shared" si="63"/>
        <v>118.57099844728461</v>
      </c>
      <c r="AN86" s="209">
        <f t="shared" si="63"/>
        <v>93.845974104078209</v>
      </c>
      <c r="AO86" s="209">
        <f t="shared" si="63"/>
        <v>68.220596532453129</v>
      </c>
      <c r="AP86" s="209">
        <f t="shared" si="63"/>
        <v>41.662079680324197</v>
      </c>
      <c r="AQ86" s="209">
        <f t="shared" si="63"/>
        <v>14.136443602834577</v>
      </c>
      <c r="AR86" s="209">
        <f t="shared" si="63"/>
        <v>-2.1881765293052524E-13</v>
      </c>
      <c r="AS86" s="209"/>
      <c r="AT86" s="209"/>
      <c r="AU86" s="209"/>
      <c r="AV86" s="209"/>
      <c r="AW86" s="209"/>
      <c r="AX86" s="209"/>
      <c r="AY86" s="209"/>
      <c r="AZ86" s="209"/>
      <c r="BA86" s="209">
        <f t="shared" si="63"/>
        <v>0</v>
      </c>
      <c r="BB86" s="209">
        <f t="shared" si="63"/>
        <v>0</v>
      </c>
      <c r="BC86" s="209"/>
      <c r="BD86" s="209"/>
      <c r="BE86" s="209"/>
      <c r="BF86" s="209"/>
    </row>
    <row r="87" spans="1:58" hidden="1" outlineLevel="1" x14ac:dyDescent="0.4">
      <c r="A87" s="60"/>
      <c r="B87" s="216"/>
      <c r="C87" s="209"/>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c r="AI87" s="209"/>
      <c r="AJ87" s="209"/>
      <c r="AK87" s="209"/>
      <c r="AL87" s="209"/>
      <c r="AM87" s="209"/>
      <c r="AN87" s="209"/>
      <c r="AO87" s="209"/>
      <c r="AP87" s="209"/>
      <c r="AQ87" s="209"/>
      <c r="AR87" s="209"/>
      <c r="AS87" s="209"/>
      <c r="AT87" s="209"/>
      <c r="AU87" s="209"/>
      <c r="AV87" s="209"/>
      <c r="AW87" s="209"/>
      <c r="AX87" s="209"/>
      <c r="AY87" s="209"/>
      <c r="AZ87" s="209"/>
      <c r="BA87" s="209"/>
      <c r="BB87" s="209"/>
      <c r="BC87" s="209"/>
      <c r="BD87" s="209"/>
      <c r="BE87" s="209"/>
      <c r="BF87" s="209"/>
    </row>
    <row r="88" spans="1:58" s="73" customFormat="1" hidden="1" outlineLevel="1" x14ac:dyDescent="0.4">
      <c r="A88" s="72" t="s">
        <v>159</v>
      </c>
      <c r="B88" s="216">
        <f>SUM(C88:BC88)</f>
        <v>6995.04</v>
      </c>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f>AD7</f>
        <v>6995.04</v>
      </c>
      <c r="AE88" s="209"/>
      <c r="AF88" s="209"/>
      <c r="AG88" s="209"/>
      <c r="AH88" s="209"/>
      <c r="AI88" s="209"/>
      <c r="AJ88" s="209"/>
      <c r="AK88" s="209"/>
      <c r="AL88" s="209"/>
      <c r="AM88" s="209"/>
      <c r="AN88" s="209"/>
      <c r="AO88" s="209"/>
      <c r="AP88" s="209"/>
      <c r="AQ88" s="209"/>
      <c r="AR88" s="209"/>
      <c r="AS88" s="209"/>
      <c r="AT88" s="209"/>
      <c r="AU88" s="209"/>
      <c r="AV88" s="209"/>
      <c r="AW88" s="209"/>
      <c r="AX88" s="209"/>
      <c r="AY88" s="209"/>
      <c r="AZ88" s="209"/>
      <c r="BA88" s="209"/>
      <c r="BB88" s="209"/>
      <c r="BC88" s="209"/>
      <c r="BD88" s="209"/>
      <c r="BE88" s="209"/>
      <c r="BF88" s="209"/>
    </row>
    <row r="89" spans="1:58" s="73" customFormat="1" hidden="1" outlineLevel="1" x14ac:dyDescent="0.4">
      <c r="A89" s="60" t="str">
        <f t="shared" ref="A89:A96" si="64">A79</f>
        <v>Principal</v>
      </c>
      <c r="B89" s="216">
        <f t="shared" ref="B89:B94" si="65">SUM(C89:BC89)</f>
        <v>3706.2493931876547</v>
      </c>
      <c r="C89" s="209"/>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f>+AD93-AD91</f>
        <v>176.93750960369226</v>
      </c>
      <c r="AE89" s="209">
        <f>+AE93-AE91</f>
        <v>180.18368271248994</v>
      </c>
      <c r="AF89" s="209">
        <f t="shared" ref="AF89:AS90" si="66">+AF93-AF91</f>
        <v>186.85578870961325</v>
      </c>
      <c r="AG89" s="209">
        <f t="shared" si="66"/>
        <v>193.77495924536009</v>
      </c>
      <c r="AH89" s="209">
        <f t="shared" si="66"/>
        <v>200.95034298827255</v>
      </c>
      <c r="AI89" s="209">
        <f t="shared" si="66"/>
        <v>208.39142737722594</v>
      </c>
      <c r="AJ89" s="209">
        <f t="shared" si="66"/>
        <v>216.1080511659143</v>
      </c>
      <c r="AK89" s="209">
        <f t="shared" si="66"/>
        <v>224.11041743185135</v>
      </c>
      <c r="AL89" s="209">
        <f t="shared" si="66"/>
        <v>232.40910706708775</v>
      </c>
      <c r="AM89" s="209">
        <f t="shared" si="66"/>
        <v>241.01509276848282</v>
      </c>
      <c r="AN89" s="209">
        <f t="shared" si="66"/>
        <v>249.9397535460281</v>
      </c>
      <c r="AO89" s="209">
        <f t="shared" si="66"/>
        <v>259.19488976840694</v>
      </c>
      <c r="AP89" s="209">
        <f t="shared" si="66"/>
        <v>268.79273876568254</v>
      </c>
      <c r="AQ89" s="209">
        <f t="shared" si="66"/>
        <v>278.74599100974604</v>
      </c>
      <c r="AR89" s="209">
        <f t="shared" si="66"/>
        <v>289.06780689391701</v>
      </c>
      <c r="AS89" s="209">
        <f t="shared" si="66"/>
        <v>299.77183413388474</v>
      </c>
      <c r="AT89" s="209"/>
      <c r="AU89" s="209"/>
      <c r="AV89" s="209"/>
      <c r="AW89" s="209"/>
      <c r="AX89" s="209"/>
      <c r="AY89" s="209"/>
      <c r="AZ89" s="209"/>
      <c r="BA89" s="209"/>
      <c r="BB89" s="209"/>
      <c r="BC89" s="209"/>
      <c r="BD89" s="209"/>
      <c r="BE89" s="209"/>
      <c r="BF89" s="209"/>
    </row>
    <row r="90" spans="1:58" s="73" customFormat="1" hidden="1" outlineLevel="1" x14ac:dyDescent="0.4">
      <c r="A90" s="60" t="str">
        <f t="shared" si="64"/>
        <v>Principal</v>
      </c>
      <c r="B90" s="216">
        <f t="shared" si="65"/>
        <v>3288.7906068123448</v>
      </c>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f>+AE94-AE92</f>
        <v>183.48941153604756</v>
      </c>
      <c r="AF90" s="209">
        <f t="shared" si="66"/>
        <v>190.28392691440055</v>
      </c>
      <c r="AG90" s="209">
        <f t="shared" si="66"/>
        <v>197.3300395856993</v>
      </c>
      <c r="AH90" s="209">
        <f t="shared" si="66"/>
        <v>204.63706606396909</v>
      </c>
      <c r="AI90" s="209">
        <f t="shared" si="66"/>
        <v>212.21466784879752</v>
      </c>
      <c r="AJ90" s="209">
        <f t="shared" si="66"/>
        <v>220.0728641999666</v>
      </c>
      <c r="AK90" s="209">
        <f t="shared" si="66"/>
        <v>228.22204538512239</v>
      </c>
      <c r="AL90" s="209">
        <f t="shared" si="66"/>
        <v>236.67298641799914</v>
      </c>
      <c r="AM90" s="209">
        <f t="shared" si="66"/>
        <v>245.43686130536238</v>
      </c>
      <c r="AN90" s="209">
        <f t="shared" si="66"/>
        <v>254.52525782150883</v>
      </c>
      <c r="AO90" s="209">
        <f t="shared" si="66"/>
        <v>263.95019282985811</v>
      </c>
      <c r="AP90" s="209">
        <f t="shared" si="66"/>
        <v>273.7241281718949</v>
      </c>
      <c r="AQ90" s="209">
        <f t="shared" si="66"/>
        <v>283.85998714447021</v>
      </c>
      <c r="AR90" s="209">
        <f t="shared" si="66"/>
        <v>294.37117158724817</v>
      </c>
      <c r="AS90" s="209">
        <f t="shared" si="66"/>
        <v>1.877173701814172E-14</v>
      </c>
      <c r="AT90" s="209"/>
      <c r="AU90" s="209"/>
      <c r="AV90" s="209"/>
      <c r="AW90" s="209"/>
      <c r="AX90" s="209"/>
      <c r="AY90" s="209"/>
      <c r="AZ90" s="209"/>
      <c r="BA90" s="209"/>
      <c r="BB90" s="209"/>
      <c r="BC90" s="209"/>
      <c r="BD90" s="209"/>
      <c r="BE90" s="209"/>
      <c r="BF90" s="209"/>
    </row>
    <row r="91" spans="1:58" s="73" customFormat="1" hidden="1" outlineLevel="1" x14ac:dyDescent="0.4">
      <c r="A91" s="60" t="str">
        <f t="shared" si="64"/>
        <v>Interest</v>
      </c>
      <c r="B91" s="216">
        <f t="shared" si="65"/>
        <v>1178.0958804586205</v>
      </c>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f>AD88*AD8/2</f>
        <v>128.33406999919998</v>
      </c>
      <c r="AE91" s="209">
        <f>+AD96*$AD$8/2</f>
        <v>125.08789689040229</v>
      </c>
      <c r="AF91" s="209">
        <f t="shared" ref="AF91:AS91" si="67">+AE96*$AD$8/2</f>
        <v>118.41579089327898</v>
      </c>
      <c r="AG91" s="209">
        <f t="shared" si="67"/>
        <v>111.49662035753214</v>
      </c>
      <c r="AH91" s="209">
        <f t="shared" si="67"/>
        <v>104.32123661461969</v>
      </c>
      <c r="AI91" s="209">
        <f t="shared" si="67"/>
        <v>96.880152225666308</v>
      </c>
      <c r="AJ91" s="209">
        <f t="shared" si="67"/>
        <v>89.163528436977941</v>
      </c>
      <c r="AK91" s="209">
        <f t="shared" si="67"/>
        <v>81.1611621710409</v>
      </c>
      <c r="AL91" s="209">
        <f t="shared" si="67"/>
        <v>72.8624725358045</v>
      </c>
      <c r="AM91" s="209">
        <f t="shared" si="67"/>
        <v>64.256486834409444</v>
      </c>
      <c r="AN91" s="209">
        <f t="shared" si="67"/>
        <v>55.331826056864145</v>
      </c>
      <c r="AO91" s="209">
        <f t="shared" si="67"/>
        <v>46.076689834485336</v>
      </c>
      <c r="AP91" s="209">
        <f t="shared" si="67"/>
        <v>36.478840837209695</v>
      </c>
      <c r="AQ91" s="209">
        <f t="shared" si="67"/>
        <v>26.525588593146221</v>
      </c>
      <c r="AR91" s="209">
        <f t="shared" si="67"/>
        <v>16.203772708975215</v>
      </c>
      <c r="AS91" s="209">
        <f t="shared" si="67"/>
        <v>5.499745469007526</v>
      </c>
      <c r="AT91" s="209"/>
      <c r="AU91" s="209"/>
      <c r="AV91" s="209"/>
      <c r="AW91" s="209"/>
      <c r="AX91" s="209"/>
      <c r="AY91" s="209"/>
      <c r="AZ91" s="209"/>
      <c r="BA91" s="209"/>
      <c r="BB91" s="209"/>
      <c r="BC91" s="209"/>
      <c r="BD91" s="209"/>
      <c r="BE91" s="209"/>
      <c r="BF91" s="209"/>
    </row>
    <row r="92" spans="1:58" s="73" customFormat="1" hidden="1" outlineLevel="1" x14ac:dyDescent="0.4">
      <c r="A92" s="60" t="str">
        <f t="shared" si="64"/>
        <v>Interest</v>
      </c>
      <c r="B92" s="216">
        <f t="shared" si="65"/>
        <v>985.01150762814655</v>
      </c>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f>+AE95*$AD$8/2</f>
        <v>121.78216806684469</v>
      </c>
      <c r="AF92" s="209">
        <f t="shared" ref="AF92:AS92" si="68">+AF95*$AD$8/2</f>
        <v>114.98765268849169</v>
      </c>
      <c r="AG92" s="209">
        <f t="shared" si="68"/>
        <v>107.94154001719296</v>
      </c>
      <c r="AH92" s="209">
        <f t="shared" si="68"/>
        <v>100.63451353892317</v>
      </c>
      <c r="AI92" s="209">
        <f t="shared" si="68"/>
        <v>93.056911754094727</v>
      </c>
      <c r="AJ92" s="209">
        <f t="shared" si="68"/>
        <v>85.198715402925629</v>
      </c>
      <c r="AK92" s="209">
        <f t="shared" si="68"/>
        <v>77.049534217769846</v>
      </c>
      <c r="AL92" s="209">
        <f t="shared" si="68"/>
        <v>68.598593184893105</v>
      </c>
      <c r="AM92" s="209">
        <f t="shared" si="68"/>
        <v>59.834718297529868</v>
      </c>
      <c r="AN92" s="209">
        <f t="shared" si="68"/>
        <v>50.746321781383415</v>
      </c>
      <c r="AO92" s="209">
        <f t="shared" si="68"/>
        <v>41.321386773034128</v>
      </c>
      <c r="AP92" s="209">
        <f t="shared" si="68"/>
        <v>31.547451430997324</v>
      </c>
      <c r="AQ92" s="209">
        <f t="shared" si="68"/>
        <v>21.411592458422032</v>
      </c>
      <c r="AR92" s="209">
        <f t="shared" si="68"/>
        <v>10.900408015644059</v>
      </c>
      <c r="AS92" s="209">
        <f t="shared" si="68"/>
        <v>-1.877173701814172E-14</v>
      </c>
      <c r="AT92" s="209"/>
      <c r="AU92" s="209"/>
      <c r="AV92" s="209"/>
      <c r="AW92" s="209"/>
      <c r="AX92" s="209"/>
      <c r="AY92" s="209"/>
      <c r="AZ92" s="209"/>
      <c r="BA92" s="209"/>
      <c r="BB92" s="209"/>
      <c r="BC92" s="209"/>
      <c r="BD92" s="209"/>
      <c r="BE92" s="209"/>
      <c r="BF92" s="209"/>
    </row>
    <row r="93" spans="1:58" s="73" customFormat="1" hidden="1" outlineLevel="1" x14ac:dyDescent="0.4">
      <c r="A93" s="60" t="str">
        <f t="shared" si="64"/>
        <v xml:space="preserve">Debt Servicing </v>
      </c>
      <c r="B93" s="216">
        <f t="shared" si="65"/>
        <v>4884.3452736462768</v>
      </c>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f>-PMT(AD8/2,AD9*2,AD88)</f>
        <v>305.27157960289225</v>
      </c>
      <c r="AE93" s="209">
        <f>+AD93</f>
        <v>305.27157960289225</v>
      </c>
      <c r="AF93" s="209">
        <f t="shared" ref="AF93:AS93" si="69">+AE93</f>
        <v>305.27157960289225</v>
      </c>
      <c r="AG93" s="209">
        <f t="shared" si="69"/>
        <v>305.27157960289225</v>
      </c>
      <c r="AH93" s="209">
        <f t="shared" si="69"/>
        <v>305.27157960289225</v>
      </c>
      <c r="AI93" s="209">
        <f t="shared" si="69"/>
        <v>305.27157960289225</v>
      </c>
      <c r="AJ93" s="209">
        <f t="shared" si="69"/>
        <v>305.27157960289225</v>
      </c>
      <c r="AK93" s="209">
        <f t="shared" si="69"/>
        <v>305.27157960289225</v>
      </c>
      <c r="AL93" s="209">
        <f t="shared" si="69"/>
        <v>305.27157960289225</v>
      </c>
      <c r="AM93" s="209">
        <f t="shared" si="69"/>
        <v>305.27157960289225</v>
      </c>
      <c r="AN93" s="209">
        <f t="shared" si="69"/>
        <v>305.27157960289225</v>
      </c>
      <c r="AO93" s="209">
        <f t="shared" si="69"/>
        <v>305.27157960289225</v>
      </c>
      <c r="AP93" s="209">
        <f t="shared" si="69"/>
        <v>305.27157960289225</v>
      </c>
      <c r="AQ93" s="209">
        <f t="shared" si="69"/>
        <v>305.27157960289225</v>
      </c>
      <c r="AR93" s="209">
        <f t="shared" si="69"/>
        <v>305.27157960289225</v>
      </c>
      <c r="AS93" s="209">
        <f t="shared" si="69"/>
        <v>305.27157960289225</v>
      </c>
      <c r="AT93" s="209"/>
      <c r="AU93" s="209"/>
      <c r="AV93" s="209"/>
      <c r="AW93" s="209"/>
      <c r="AX93" s="209"/>
      <c r="AY93" s="209"/>
      <c r="AZ93" s="209"/>
      <c r="BA93" s="209"/>
      <c r="BB93" s="209"/>
      <c r="BC93" s="209"/>
      <c r="BD93" s="209"/>
      <c r="BE93" s="209"/>
      <c r="BF93" s="209"/>
    </row>
    <row r="94" spans="1:58" s="73" customFormat="1" hidden="1" outlineLevel="1" x14ac:dyDescent="0.4">
      <c r="A94" s="60" t="str">
        <f t="shared" si="64"/>
        <v xml:space="preserve">Debt Servicing </v>
      </c>
      <c r="B94" s="216">
        <f t="shared" si="65"/>
        <v>4273.802114440492</v>
      </c>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f t="shared" ref="AE94:AR94" si="70">+AE93</f>
        <v>305.27157960289225</v>
      </c>
      <c r="AF94" s="209">
        <f t="shared" si="70"/>
        <v>305.27157960289225</v>
      </c>
      <c r="AG94" s="209">
        <f t="shared" si="70"/>
        <v>305.27157960289225</v>
      </c>
      <c r="AH94" s="209">
        <f t="shared" si="70"/>
        <v>305.27157960289225</v>
      </c>
      <c r="AI94" s="209">
        <f t="shared" si="70"/>
        <v>305.27157960289225</v>
      </c>
      <c r="AJ94" s="209">
        <f t="shared" si="70"/>
        <v>305.27157960289225</v>
      </c>
      <c r="AK94" s="209">
        <f t="shared" si="70"/>
        <v>305.27157960289225</v>
      </c>
      <c r="AL94" s="209">
        <f t="shared" si="70"/>
        <v>305.27157960289225</v>
      </c>
      <c r="AM94" s="209">
        <f t="shared" si="70"/>
        <v>305.27157960289225</v>
      </c>
      <c r="AN94" s="209">
        <f t="shared" si="70"/>
        <v>305.27157960289225</v>
      </c>
      <c r="AO94" s="209">
        <f t="shared" si="70"/>
        <v>305.27157960289225</v>
      </c>
      <c r="AP94" s="209">
        <f t="shared" si="70"/>
        <v>305.27157960289225</v>
      </c>
      <c r="AQ94" s="209">
        <f t="shared" si="70"/>
        <v>305.27157960289225</v>
      </c>
      <c r="AR94" s="209">
        <f t="shared" si="70"/>
        <v>305.27157960289225</v>
      </c>
      <c r="AS94" s="209"/>
      <c r="AT94" s="209"/>
      <c r="AU94" s="209"/>
      <c r="AV94" s="209"/>
      <c r="AW94" s="209"/>
      <c r="AX94" s="209"/>
      <c r="AY94" s="209"/>
      <c r="AZ94" s="209"/>
      <c r="BA94" s="209"/>
      <c r="BB94" s="209"/>
      <c r="BC94" s="209"/>
      <c r="BD94" s="209"/>
      <c r="BE94" s="209"/>
      <c r="BF94" s="209"/>
    </row>
    <row r="95" spans="1:58" s="73" customFormat="1" hidden="1" outlineLevel="1" x14ac:dyDescent="0.4">
      <c r="A95" s="60" t="str">
        <f t="shared" si="64"/>
        <v>Balance mid year</v>
      </c>
      <c r="B95" s="216"/>
      <c r="C95" s="209"/>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v>0</v>
      </c>
      <c r="AE95" s="209">
        <f>+AD96-AE89</f>
        <v>6637.9188076838182</v>
      </c>
      <c r="AF95" s="209">
        <f t="shared" ref="AF95:AS95" si="71">+AE96-AF89</f>
        <v>6267.5736074381575</v>
      </c>
      <c r="AG95" s="209">
        <f t="shared" si="71"/>
        <v>5883.5147212783968</v>
      </c>
      <c r="AH95" s="209">
        <f t="shared" si="71"/>
        <v>5485.2343387044248</v>
      </c>
      <c r="AI95" s="209">
        <f t="shared" si="71"/>
        <v>5072.20584526323</v>
      </c>
      <c r="AJ95" s="209">
        <f t="shared" si="71"/>
        <v>4643.8831262485173</v>
      </c>
      <c r="AK95" s="209">
        <f t="shared" si="71"/>
        <v>4199.699844616699</v>
      </c>
      <c r="AL95" s="209">
        <f t="shared" si="71"/>
        <v>3739.0686921644888</v>
      </c>
      <c r="AM95" s="209">
        <f t="shared" si="71"/>
        <v>3261.3806129780069</v>
      </c>
      <c r="AN95" s="209">
        <f t="shared" si="71"/>
        <v>2766.0039981266164</v>
      </c>
      <c r="AO95" s="209">
        <f t="shared" si="71"/>
        <v>2252.2838505367008</v>
      </c>
      <c r="AP95" s="209">
        <f t="shared" si="71"/>
        <v>1719.54091894116</v>
      </c>
      <c r="AQ95" s="209">
        <f t="shared" si="71"/>
        <v>1167.0707997595191</v>
      </c>
      <c r="AR95" s="209">
        <f t="shared" si="71"/>
        <v>594.14300572113189</v>
      </c>
      <c r="AS95" s="209">
        <f t="shared" si="71"/>
        <v>-1.0231815394945443E-12</v>
      </c>
      <c r="AT95" s="209"/>
      <c r="AU95" s="209"/>
      <c r="AV95" s="209"/>
      <c r="AW95" s="209"/>
      <c r="AX95" s="209"/>
      <c r="AY95" s="209"/>
      <c r="AZ95" s="209"/>
      <c r="BA95" s="209"/>
      <c r="BB95" s="209"/>
      <c r="BC95" s="209"/>
      <c r="BD95" s="209"/>
      <c r="BE95" s="209"/>
      <c r="BF95" s="209"/>
    </row>
    <row r="96" spans="1:58" hidden="1" outlineLevel="1" x14ac:dyDescent="0.4">
      <c r="A96" s="60" t="str">
        <f t="shared" si="64"/>
        <v>Balance</v>
      </c>
      <c r="B96" s="216"/>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f>AD88-AD89</f>
        <v>6818.102490396308</v>
      </c>
      <c r="AE96" s="209">
        <f>+AE95-AE90</f>
        <v>6454.4293961477706</v>
      </c>
      <c r="AF96" s="209">
        <f t="shared" ref="AF96:AS96" si="72">+AF95-AF90</f>
        <v>6077.2896805237569</v>
      </c>
      <c r="AG96" s="209">
        <f t="shared" si="72"/>
        <v>5686.1846816926973</v>
      </c>
      <c r="AH96" s="209">
        <f t="shared" si="72"/>
        <v>5280.5972726404561</v>
      </c>
      <c r="AI96" s="209">
        <f t="shared" si="72"/>
        <v>4859.9911774144321</v>
      </c>
      <c r="AJ96" s="209">
        <f t="shared" si="72"/>
        <v>4423.8102620485506</v>
      </c>
      <c r="AK96" s="209">
        <f t="shared" si="72"/>
        <v>3971.4777992315767</v>
      </c>
      <c r="AL96" s="209">
        <f t="shared" si="72"/>
        <v>3502.3957057464895</v>
      </c>
      <c r="AM96" s="209">
        <f t="shared" si="72"/>
        <v>3015.9437516726443</v>
      </c>
      <c r="AN96" s="209">
        <f t="shared" si="72"/>
        <v>2511.4787403051077</v>
      </c>
      <c r="AO96" s="209">
        <f t="shared" si="72"/>
        <v>1988.3336577068426</v>
      </c>
      <c r="AP96" s="209">
        <f t="shared" si="72"/>
        <v>1445.816790769265</v>
      </c>
      <c r="AQ96" s="209">
        <f t="shared" si="72"/>
        <v>883.21081261504889</v>
      </c>
      <c r="AR96" s="209">
        <f t="shared" si="72"/>
        <v>299.77183413388371</v>
      </c>
      <c r="AS96" s="209">
        <f t="shared" si="72"/>
        <v>-1.041953276512686E-12</v>
      </c>
      <c r="AT96" s="209"/>
      <c r="AU96" s="209"/>
      <c r="AV96" s="209"/>
      <c r="AW96" s="209"/>
      <c r="AX96" s="209"/>
      <c r="AY96" s="209"/>
      <c r="AZ96" s="209"/>
      <c r="BA96" s="209"/>
      <c r="BB96" s="209"/>
      <c r="BC96" s="209"/>
      <c r="BD96" s="209"/>
      <c r="BE96" s="209"/>
      <c r="BF96" s="209"/>
    </row>
    <row r="97" spans="1:58" hidden="1" outlineLevel="1" x14ac:dyDescent="0.4">
      <c r="A97" s="60"/>
      <c r="B97" s="216"/>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c r="AI97" s="209"/>
      <c r="AJ97" s="209"/>
      <c r="AK97" s="209"/>
      <c r="AL97" s="209"/>
      <c r="AM97" s="209"/>
      <c r="AN97" s="209"/>
      <c r="AO97" s="209"/>
      <c r="AP97" s="209"/>
      <c r="AQ97" s="209"/>
      <c r="AR97" s="209"/>
      <c r="AS97" s="209"/>
      <c r="AT97" s="209"/>
      <c r="AU97" s="209"/>
      <c r="AV97" s="209"/>
      <c r="AW97" s="209"/>
      <c r="AX97" s="209"/>
      <c r="AY97" s="209"/>
      <c r="AZ97" s="209"/>
      <c r="BA97" s="209"/>
      <c r="BB97" s="209"/>
      <c r="BC97" s="209"/>
      <c r="BD97" s="209"/>
      <c r="BE97" s="209"/>
      <c r="BF97" s="209"/>
    </row>
    <row r="98" spans="1:58" s="73" customFormat="1" hidden="1" outlineLevel="1" x14ac:dyDescent="0.4">
      <c r="A98" s="72" t="s">
        <v>159</v>
      </c>
      <c r="B98" s="216">
        <f>SUM(C98:BC98)</f>
        <v>6995.04</v>
      </c>
      <c r="C98" s="209"/>
      <c r="D98" s="209"/>
      <c r="E98" s="209"/>
      <c r="F98" s="209"/>
      <c r="G98" s="209"/>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f>AE7</f>
        <v>6995.04</v>
      </c>
      <c r="AF98" s="209"/>
      <c r="AG98" s="209"/>
      <c r="AH98" s="209"/>
      <c r="AI98" s="209"/>
      <c r="AJ98" s="209"/>
      <c r="AK98" s="209"/>
      <c r="AL98" s="209"/>
      <c r="AM98" s="209"/>
      <c r="AN98" s="209"/>
      <c r="AO98" s="209"/>
      <c r="AP98" s="209"/>
      <c r="AQ98" s="209"/>
      <c r="AR98" s="209"/>
      <c r="AS98" s="209"/>
      <c r="AT98" s="209"/>
      <c r="AU98" s="209"/>
      <c r="AV98" s="209"/>
      <c r="AW98" s="209"/>
      <c r="AX98" s="209"/>
      <c r="AY98" s="209"/>
      <c r="AZ98" s="209"/>
      <c r="BA98" s="209"/>
      <c r="BB98" s="209"/>
      <c r="BC98" s="209"/>
      <c r="BD98" s="209"/>
      <c r="BE98" s="209"/>
      <c r="BF98" s="209"/>
    </row>
    <row r="99" spans="1:58" s="73" customFormat="1" hidden="1" outlineLevel="1" x14ac:dyDescent="0.4">
      <c r="A99" s="60" t="str">
        <f t="shared" ref="A99:A106" si="73">A89</f>
        <v>Principal</v>
      </c>
      <c r="B99" s="216">
        <f t="shared" ref="B99:B104" si="74">SUM(C99:BC99)</f>
        <v>3705.96469337586</v>
      </c>
      <c r="C99" s="209"/>
      <c r="D99" s="209"/>
      <c r="E99" s="209"/>
      <c r="F99" s="209"/>
      <c r="G99" s="209"/>
      <c r="H99" s="209"/>
      <c r="I99" s="209"/>
      <c r="J99" s="209"/>
      <c r="K99" s="209"/>
      <c r="L99" s="209"/>
      <c r="M99" s="209"/>
      <c r="N99" s="209"/>
      <c r="O99" s="209"/>
      <c r="P99" s="209"/>
      <c r="Q99" s="209"/>
      <c r="R99" s="209"/>
      <c r="S99" s="209"/>
      <c r="T99" s="209"/>
      <c r="U99" s="209"/>
      <c r="V99" s="209"/>
      <c r="W99" s="209"/>
      <c r="X99" s="209"/>
      <c r="Y99" s="209"/>
      <c r="Z99" s="209"/>
      <c r="AA99" s="209"/>
      <c r="AB99" s="209"/>
      <c r="AC99" s="209"/>
      <c r="AD99" s="209"/>
      <c r="AE99" s="209">
        <f>+AE103-AE101</f>
        <v>176.17982699834292</v>
      </c>
      <c r="AF99" s="209">
        <f>+AF103-AF101</f>
        <v>179.46063511048513</v>
      </c>
      <c r="AG99" s="209">
        <f t="shared" ref="AG99:AT100" si="75">+AG103-AG101</f>
        <v>186.20667396160752</v>
      </c>
      <c r="AH99" s="209">
        <f t="shared" si="75"/>
        <v>193.20630068258691</v>
      </c>
      <c r="AI99" s="209">
        <f t="shared" si="75"/>
        <v>200.46904780194228</v>
      </c>
      <c r="AJ99" s="209">
        <f t="shared" si="75"/>
        <v>208.00480618197267</v>
      </c>
      <c r="AK99" s="209">
        <f t="shared" si="75"/>
        <v>215.8238384887506</v>
      </c>
      <c r="AL99" s="209">
        <f t="shared" si="75"/>
        <v>223.93679316846135</v>
      </c>
      <c r="AM99" s="209">
        <f t="shared" si="75"/>
        <v>232.35471894912155</v>
      </c>
      <c r="AN99" s="209">
        <f t="shared" si="75"/>
        <v>241.08907988742635</v>
      </c>
      <c r="AO99" s="209">
        <f t="shared" si="75"/>
        <v>250.15177098121768</v>
      </c>
      <c r="AP99" s="209">
        <f t="shared" si="75"/>
        <v>259.55513436883433</v>
      </c>
      <c r="AQ99" s="209">
        <f t="shared" si="75"/>
        <v>269.31197613740636</v>
      </c>
      <c r="AR99" s="209">
        <f t="shared" si="75"/>
        <v>279.43558376298387</v>
      </c>
      <c r="AS99" s="209">
        <f t="shared" si="75"/>
        <v>289.93974420625102</v>
      </c>
      <c r="AT99" s="209">
        <f t="shared" si="75"/>
        <v>300.83876268846956</v>
      </c>
      <c r="AU99" s="209"/>
      <c r="AV99" s="209"/>
      <c r="AW99" s="209"/>
      <c r="AX99" s="209"/>
      <c r="AY99" s="209"/>
      <c r="AZ99" s="209"/>
      <c r="BA99" s="209"/>
      <c r="BB99" s="209"/>
      <c r="BC99" s="209"/>
      <c r="BD99" s="209"/>
      <c r="BE99" s="209"/>
      <c r="BF99" s="209"/>
    </row>
    <row r="100" spans="1:58" s="73" customFormat="1" hidden="1" outlineLevel="1" x14ac:dyDescent="0.4">
      <c r="A100" s="60" t="str">
        <f t="shared" si="73"/>
        <v>Principal</v>
      </c>
      <c r="B100" s="216">
        <f t="shared" si="74"/>
        <v>3289.0753066241409</v>
      </c>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f>+AF104-AF102</f>
        <v>182.80253819616706</v>
      </c>
      <c r="AG100" s="209">
        <f t="shared" si="75"/>
        <v>189.67420129930895</v>
      </c>
      <c r="AH100" s="209">
        <f t="shared" si="75"/>
        <v>196.80417456744647</v>
      </c>
      <c r="AI100" s="209">
        <f t="shared" si="75"/>
        <v>204.20216804316163</v>
      </c>
      <c r="AJ100" s="209">
        <f t="shared" si="75"/>
        <v>211.87825677568225</v>
      </c>
      <c r="AK100" s="209">
        <f t="shared" si="75"/>
        <v>219.84289454171304</v>
      </c>
      <c r="AL100" s="209">
        <f t="shared" si="75"/>
        <v>228.10692808204095</v>
      </c>
      <c r="AM100" s="209">
        <f t="shared" si="75"/>
        <v>236.68161187330389</v>
      </c>
      <c r="AN100" s="209">
        <f t="shared" si="75"/>
        <v>245.57862345503929</v>
      </c>
      <c r="AO100" s="209">
        <f t="shared" si="75"/>
        <v>254.81007933288635</v>
      </c>
      <c r="AP100" s="209">
        <f t="shared" si="75"/>
        <v>264.38855147959947</v>
      </c>
      <c r="AQ100" s="209">
        <f t="shared" si="75"/>
        <v>274.32708445634552</v>
      </c>
      <c r="AR100" s="209">
        <f t="shared" si="75"/>
        <v>284.63921317760133</v>
      </c>
      <c r="AS100" s="209">
        <f t="shared" si="75"/>
        <v>295.33898134384481</v>
      </c>
      <c r="AT100" s="209">
        <f t="shared" si="75"/>
        <v>9.5268066502285335E-15</v>
      </c>
      <c r="AU100" s="209"/>
      <c r="AV100" s="209"/>
      <c r="AW100" s="209"/>
      <c r="AX100" s="209"/>
      <c r="AY100" s="209"/>
      <c r="AZ100" s="209"/>
      <c r="BA100" s="209"/>
      <c r="BB100" s="209"/>
      <c r="BC100" s="209"/>
      <c r="BD100" s="209"/>
      <c r="BE100" s="209"/>
      <c r="BF100" s="209"/>
    </row>
    <row r="101" spans="1:58" s="73" customFormat="1" hidden="1" outlineLevel="1" x14ac:dyDescent="0.4">
      <c r="A101" s="60" t="str">
        <f t="shared" si="73"/>
        <v>Interest</v>
      </c>
      <c r="B101" s="216">
        <f t="shared" si="74"/>
        <v>1197.0906756984261</v>
      </c>
      <c r="C101" s="209"/>
      <c r="D101" s="209"/>
      <c r="E101" s="209"/>
      <c r="F101" s="209"/>
      <c r="G101" s="209"/>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f>+AE98*$AE$8/2</f>
        <v>130.26113356879998</v>
      </c>
      <c r="AF101" s="209">
        <f>+AE106*$AE$8/2</f>
        <v>126.98032545665777</v>
      </c>
      <c r="AG101" s="209">
        <f t="shared" ref="AG101:AT101" si="76">+AF106*$AE$8/2</f>
        <v>120.23428660553539</v>
      </c>
      <c r="AH101" s="209">
        <f t="shared" si="76"/>
        <v>113.234659884556</v>
      </c>
      <c r="AI101" s="209">
        <f t="shared" si="76"/>
        <v>105.9719127652006</v>
      </c>
      <c r="AJ101" s="209">
        <f t="shared" si="76"/>
        <v>98.436154385170227</v>
      </c>
      <c r="AK101" s="209">
        <f t="shared" si="76"/>
        <v>90.617122078392285</v>
      </c>
      <c r="AL101" s="209">
        <f t="shared" si="76"/>
        <v>82.504167398681531</v>
      </c>
      <c r="AM101" s="209">
        <f t="shared" si="76"/>
        <v>74.086241618021361</v>
      </c>
      <c r="AN101" s="209">
        <f t="shared" si="76"/>
        <v>65.351880679716544</v>
      </c>
      <c r="AO101" s="209">
        <f t="shared" si="76"/>
        <v>56.289189585925214</v>
      </c>
      <c r="AP101" s="209">
        <f t="shared" si="76"/>
        <v>46.885826198308578</v>
      </c>
      <c r="AQ101" s="209">
        <f t="shared" si="76"/>
        <v>37.128984429736526</v>
      </c>
      <c r="AR101" s="209">
        <f t="shared" si="76"/>
        <v>27.00537680415902</v>
      </c>
      <c r="AS101" s="209">
        <f t="shared" si="76"/>
        <v>16.501216360891895</v>
      </c>
      <c r="AT101" s="209">
        <f t="shared" si="76"/>
        <v>5.6021978786733433</v>
      </c>
      <c r="AU101" s="209"/>
      <c r="AV101" s="209"/>
      <c r="AW101" s="209"/>
      <c r="AX101" s="209"/>
      <c r="AY101" s="209"/>
      <c r="AZ101" s="209"/>
      <c r="BA101" s="209"/>
      <c r="BB101" s="209"/>
      <c r="BC101" s="209"/>
      <c r="BD101" s="209"/>
      <c r="BE101" s="209"/>
      <c r="BF101" s="209"/>
    </row>
    <row r="102" spans="1:58" s="73" customFormat="1" hidden="1" outlineLevel="1" x14ac:dyDescent="0.4">
      <c r="A102" s="60" t="str">
        <f t="shared" si="73"/>
        <v>Interest</v>
      </c>
      <c r="B102" s="216">
        <f t="shared" si="74"/>
        <v>1001.0981413158596</v>
      </c>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f>+AF105*$AE$8/2</f>
        <v>123.63842237097583</v>
      </c>
      <c r="AG102" s="209">
        <f t="shared" ref="AG102:AT102" si="77">+AG105*$AE$8/2</f>
        <v>116.76675926783396</v>
      </c>
      <c r="AH102" s="209">
        <f t="shared" si="77"/>
        <v>109.63678599969641</v>
      </c>
      <c r="AI102" s="209">
        <f t="shared" si="77"/>
        <v>102.23879252398127</v>
      </c>
      <c r="AJ102" s="209">
        <f t="shared" si="77"/>
        <v>94.562703791460635</v>
      </c>
      <c r="AK102" s="209">
        <f t="shared" si="77"/>
        <v>86.598066025429858</v>
      </c>
      <c r="AL102" s="209">
        <f t="shared" si="77"/>
        <v>78.334032485101957</v>
      </c>
      <c r="AM102" s="209">
        <f t="shared" si="77"/>
        <v>69.759348693839016</v>
      </c>
      <c r="AN102" s="209">
        <f t="shared" si="77"/>
        <v>60.862337112103603</v>
      </c>
      <c r="AO102" s="209">
        <f t="shared" si="77"/>
        <v>51.630881234256563</v>
      </c>
      <c r="AP102" s="209">
        <f t="shared" si="77"/>
        <v>42.052409087543438</v>
      </c>
      <c r="AQ102" s="209">
        <f t="shared" si="77"/>
        <v>32.113876110797371</v>
      </c>
      <c r="AR102" s="209">
        <f t="shared" si="77"/>
        <v>21.801747389541571</v>
      </c>
      <c r="AS102" s="209">
        <f t="shared" si="77"/>
        <v>11.101979223298091</v>
      </c>
      <c r="AT102" s="209">
        <f t="shared" si="77"/>
        <v>-9.5268066502285335E-15</v>
      </c>
      <c r="AU102" s="209"/>
      <c r="AV102" s="209"/>
      <c r="AW102" s="209"/>
      <c r="AX102" s="209"/>
      <c r="AY102" s="209"/>
      <c r="AZ102" s="209"/>
      <c r="BA102" s="209"/>
      <c r="BB102" s="209"/>
      <c r="BC102" s="209"/>
      <c r="BD102" s="209"/>
      <c r="BE102" s="209"/>
      <c r="BF102" s="209"/>
    </row>
    <row r="103" spans="1:58" s="73" customFormat="1" hidden="1" outlineLevel="1" x14ac:dyDescent="0.4">
      <c r="A103" s="60" t="str">
        <f t="shared" si="73"/>
        <v xml:space="preserve">Debt Servicing </v>
      </c>
      <c r="B103" s="216">
        <f t="shared" si="74"/>
        <v>4903.0553690742863</v>
      </c>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f>-PMT(AE8/2,AE9*2,AE98)</f>
        <v>306.44096056714289</v>
      </c>
      <c r="AF103" s="209">
        <f t="shared" ref="AF103:AT103" si="78">+AE103</f>
        <v>306.44096056714289</v>
      </c>
      <c r="AG103" s="209">
        <f t="shared" si="78"/>
        <v>306.44096056714289</v>
      </c>
      <c r="AH103" s="209">
        <f t="shared" si="78"/>
        <v>306.44096056714289</v>
      </c>
      <c r="AI103" s="209">
        <f t="shared" si="78"/>
        <v>306.44096056714289</v>
      </c>
      <c r="AJ103" s="209">
        <f t="shared" si="78"/>
        <v>306.44096056714289</v>
      </c>
      <c r="AK103" s="209">
        <f t="shared" si="78"/>
        <v>306.44096056714289</v>
      </c>
      <c r="AL103" s="209">
        <f t="shared" si="78"/>
        <v>306.44096056714289</v>
      </c>
      <c r="AM103" s="209">
        <f t="shared" si="78"/>
        <v>306.44096056714289</v>
      </c>
      <c r="AN103" s="209">
        <f t="shared" si="78"/>
        <v>306.44096056714289</v>
      </c>
      <c r="AO103" s="209">
        <f t="shared" si="78"/>
        <v>306.44096056714289</v>
      </c>
      <c r="AP103" s="209">
        <f t="shared" si="78"/>
        <v>306.44096056714289</v>
      </c>
      <c r="AQ103" s="209">
        <f t="shared" si="78"/>
        <v>306.44096056714289</v>
      </c>
      <c r="AR103" s="209">
        <f t="shared" si="78"/>
        <v>306.44096056714289</v>
      </c>
      <c r="AS103" s="209">
        <f t="shared" si="78"/>
        <v>306.44096056714289</v>
      </c>
      <c r="AT103" s="209">
        <f t="shared" si="78"/>
        <v>306.44096056714289</v>
      </c>
      <c r="AU103" s="209"/>
      <c r="AV103" s="209"/>
      <c r="AW103" s="209"/>
      <c r="AX103" s="209"/>
      <c r="AY103" s="209"/>
      <c r="AZ103" s="209"/>
      <c r="BA103" s="209"/>
      <c r="BB103" s="209"/>
      <c r="BC103" s="209"/>
      <c r="BD103" s="209"/>
      <c r="BE103" s="209"/>
      <c r="BF103" s="209"/>
    </row>
    <row r="104" spans="1:58" s="73" customFormat="1" hidden="1" outlineLevel="1" x14ac:dyDescent="0.4">
      <c r="A104" s="60" t="str">
        <f t="shared" si="73"/>
        <v xml:space="preserve">Debt Servicing </v>
      </c>
      <c r="B104" s="216">
        <f t="shared" si="74"/>
        <v>4290.1734479400011</v>
      </c>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f t="shared" ref="AF104:AS104" si="79">+AF103</f>
        <v>306.44096056714289</v>
      </c>
      <c r="AG104" s="209">
        <f t="shared" si="79"/>
        <v>306.44096056714289</v>
      </c>
      <c r="AH104" s="209">
        <f t="shared" si="79"/>
        <v>306.44096056714289</v>
      </c>
      <c r="AI104" s="209">
        <f t="shared" si="79"/>
        <v>306.44096056714289</v>
      </c>
      <c r="AJ104" s="209">
        <f t="shared" si="79"/>
        <v>306.44096056714289</v>
      </c>
      <c r="AK104" s="209">
        <f t="shared" si="79"/>
        <v>306.44096056714289</v>
      </c>
      <c r="AL104" s="209">
        <f t="shared" si="79"/>
        <v>306.44096056714289</v>
      </c>
      <c r="AM104" s="209">
        <f t="shared" si="79"/>
        <v>306.44096056714289</v>
      </c>
      <c r="AN104" s="209">
        <f t="shared" si="79"/>
        <v>306.44096056714289</v>
      </c>
      <c r="AO104" s="209">
        <f t="shared" si="79"/>
        <v>306.44096056714289</v>
      </c>
      <c r="AP104" s="209">
        <f t="shared" si="79"/>
        <v>306.44096056714289</v>
      </c>
      <c r="AQ104" s="209">
        <f t="shared" si="79"/>
        <v>306.44096056714289</v>
      </c>
      <c r="AR104" s="209">
        <f t="shared" si="79"/>
        <v>306.44096056714289</v>
      </c>
      <c r="AS104" s="209">
        <f t="shared" si="79"/>
        <v>306.44096056714289</v>
      </c>
      <c r="AT104" s="209"/>
      <c r="AU104" s="209"/>
      <c r="AV104" s="209"/>
      <c r="AW104" s="209"/>
      <c r="AX104" s="209"/>
      <c r="AY104" s="209"/>
      <c r="AZ104" s="209"/>
      <c r="BA104" s="209"/>
      <c r="BB104" s="209"/>
      <c r="BC104" s="209"/>
      <c r="BD104" s="209"/>
      <c r="BE104" s="209"/>
      <c r="BF104" s="209"/>
    </row>
    <row r="105" spans="1:58" s="73" customFormat="1" hidden="1" outlineLevel="1" x14ac:dyDescent="0.4">
      <c r="A105" s="60" t="str">
        <f t="shared" si="73"/>
        <v>Balance mid year</v>
      </c>
      <c r="B105" s="216"/>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v>0</v>
      </c>
      <c r="AF105" s="209">
        <f t="shared" ref="AF105:AT105" si="80">+AE106-AF99</f>
        <v>6639.3995378911723</v>
      </c>
      <c r="AG105" s="209">
        <f t="shared" si="80"/>
        <v>6270.3903257333977</v>
      </c>
      <c r="AH105" s="209">
        <f t="shared" si="80"/>
        <v>5887.5098237515022</v>
      </c>
      <c r="AI105" s="209">
        <f t="shared" si="80"/>
        <v>5490.2366013821138</v>
      </c>
      <c r="AJ105" s="209">
        <f t="shared" si="80"/>
        <v>5078.0296271569796</v>
      </c>
      <c r="AK105" s="209">
        <f t="shared" si="80"/>
        <v>4650.3275318925462</v>
      </c>
      <c r="AL105" s="209">
        <f t="shared" si="80"/>
        <v>4206.5478441823725</v>
      </c>
      <c r="AM105" s="209">
        <f t="shared" si="80"/>
        <v>3746.0861971512099</v>
      </c>
      <c r="AN105" s="209">
        <f t="shared" si="80"/>
        <v>3268.3155053904793</v>
      </c>
      <c r="AO105" s="209">
        <f t="shared" si="80"/>
        <v>2772.5851109542223</v>
      </c>
      <c r="AP105" s="209">
        <f t="shared" si="80"/>
        <v>2258.2198972525016</v>
      </c>
      <c r="AQ105" s="209">
        <f t="shared" si="80"/>
        <v>1724.5193696354957</v>
      </c>
      <c r="AR105" s="209">
        <f t="shared" si="80"/>
        <v>1170.7567014161662</v>
      </c>
      <c r="AS105" s="209">
        <f t="shared" si="80"/>
        <v>596.17774403231385</v>
      </c>
      <c r="AT105" s="209">
        <f t="shared" si="80"/>
        <v>-5.1159076974727213E-13</v>
      </c>
      <c r="AU105" s="209"/>
      <c r="AV105" s="209"/>
      <c r="AW105" s="209"/>
      <c r="AX105" s="209"/>
      <c r="AY105" s="209"/>
      <c r="AZ105" s="209"/>
      <c r="BA105" s="209"/>
      <c r="BB105" s="209"/>
      <c r="BC105" s="209"/>
      <c r="BD105" s="209"/>
      <c r="BE105" s="209"/>
      <c r="BF105" s="209"/>
    </row>
    <row r="106" spans="1:58" hidden="1" outlineLevel="1" x14ac:dyDescent="0.4">
      <c r="A106" s="60" t="str">
        <f t="shared" si="73"/>
        <v>Balance</v>
      </c>
      <c r="B106" s="216"/>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f>AE98-AE99</f>
        <v>6818.8601730016571</v>
      </c>
      <c r="AF106" s="209">
        <f t="shared" ref="AF106:AT106" si="81">+AF105-AF100</f>
        <v>6456.5969996950053</v>
      </c>
      <c r="AG106" s="209">
        <f t="shared" si="81"/>
        <v>6080.7161244340887</v>
      </c>
      <c r="AH106" s="209">
        <f t="shared" si="81"/>
        <v>5690.7056491840558</v>
      </c>
      <c r="AI106" s="209">
        <f t="shared" si="81"/>
        <v>5286.0344333389521</v>
      </c>
      <c r="AJ106" s="209">
        <f t="shared" si="81"/>
        <v>4866.1513703812971</v>
      </c>
      <c r="AK106" s="209">
        <f t="shared" si="81"/>
        <v>4430.4846373508335</v>
      </c>
      <c r="AL106" s="209">
        <f t="shared" si="81"/>
        <v>3978.4409161003314</v>
      </c>
      <c r="AM106" s="209">
        <f t="shared" si="81"/>
        <v>3509.4045852779059</v>
      </c>
      <c r="AN106" s="209">
        <f t="shared" si="81"/>
        <v>3022.7368819354401</v>
      </c>
      <c r="AO106" s="209">
        <f t="shared" si="81"/>
        <v>2517.775031621336</v>
      </c>
      <c r="AP106" s="209">
        <f t="shared" si="81"/>
        <v>1993.8313457729021</v>
      </c>
      <c r="AQ106" s="209">
        <f t="shared" si="81"/>
        <v>1450.1922851791501</v>
      </c>
      <c r="AR106" s="209">
        <f t="shared" si="81"/>
        <v>886.11748823856487</v>
      </c>
      <c r="AS106" s="209">
        <f t="shared" si="81"/>
        <v>300.83876268846905</v>
      </c>
      <c r="AT106" s="209">
        <f t="shared" si="81"/>
        <v>-5.2111757639750066E-13</v>
      </c>
      <c r="AU106" s="209"/>
      <c r="AV106" s="209"/>
      <c r="AW106" s="209"/>
      <c r="AX106" s="209"/>
      <c r="AY106" s="209"/>
      <c r="AZ106" s="209"/>
      <c r="BA106" s="209"/>
      <c r="BB106" s="209"/>
      <c r="BC106" s="209"/>
      <c r="BD106" s="209"/>
      <c r="BE106" s="209"/>
      <c r="BF106" s="209"/>
    </row>
    <row r="107" spans="1:58" collapsed="1" x14ac:dyDescent="0.4">
      <c r="B107" s="216"/>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c r="AN107" s="209"/>
      <c r="AO107" s="209"/>
      <c r="AP107" s="209"/>
      <c r="AQ107" s="209"/>
      <c r="AR107" s="209"/>
      <c r="AS107" s="209"/>
      <c r="AT107" s="209"/>
      <c r="AU107" s="209"/>
      <c r="AV107" s="209"/>
      <c r="AW107" s="209"/>
      <c r="AX107" s="209"/>
      <c r="AY107" s="209"/>
      <c r="AZ107" s="209"/>
      <c r="BA107" s="209"/>
      <c r="BB107" s="209"/>
      <c r="BC107" s="209"/>
      <c r="BD107" s="209"/>
      <c r="BE107" s="209"/>
      <c r="BF107" s="209"/>
    </row>
    <row r="108" spans="1:58" s="200" customFormat="1" x14ac:dyDescent="0.4">
      <c r="A108" s="74" t="s">
        <v>65</v>
      </c>
      <c r="B108" s="216">
        <f>SUM(C108:BB108)</f>
        <v>97154.617494541977</v>
      </c>
      <c r="C108" s="219"/>
      <c r="D108" s="219">
        <f t="shared" ref="D108:BD108" si="82">SUMIF($A$28:$A$107,"Debt Forecasted",D28:D107)</f>
        <v>0</v>
      </c>
      <c r="E108" s="219">
        <f t="shared" si="82"/>
        <v>0</v>
      </c>
      <c r="F108" s="219">
        <f t="shared" si="82"/>
        <v>0</v>
      </c>
      <c r="G108" s="219">
        <f t="shared" si="82"/>
        <v>0</v>
      </c>
      <c r="H108" s="219">
        <f t="shared" si="82"/>
        <v>0</v>
      </c>
      <c r="I108" s="219">
        <f t="shared" si="82"/>
        <v>0</v>
      </c>
      <c r="J108" s="219">
        <f t="shared" si="82"/>
        <v>0</v>
      </c>
      <c r="K108" s="219">
        <f t="shared" si="82"/>
        <v>0</v>
      </c>
      <c r="L108" s="219">
        <f t="shared" si="82"/>
        <v>0</v>
      </c>
      <c r="M108" s="219">
        <f t="shared" si="82"/>
        <v>0</v>
      </c>
      <c r="N108" s="219">
        <f t="shared" si="82"/>
        <v>0</v>
      </c>
      <c r="O108" s="219">
        <f t="shared" si="82"/>
        <v>0</v>
      </c>
      <c r="P108" s="219">
        <f t="shared" si="82"/>
        <v>0</v>
      </c>
      <c r="Q108" s="219">
        <f t="shared" si="82"/>
        <v>0</v>
      </c>
      <c r="R108" s="219">
        <f t="shared" si="82"/>
        <v>0</v>
      </c>
      <c r="S108" s="219">
        <f t="shared" si="82"/>
        <v>0</v>
      </c>
      <c r="T108" s="219">
        <f t="shared" si="82"/>
        <v>0</v>
      </c>
      <c r="U108" s="219">
        <f t="shared" si="82"/>
        <v>0</v>
      </c>
      <c r="V108" s="219">
        <f t="shared" si="82"/>
        <v>0</v>
      </c>
      <c r="W108" s="219">
        <f t="shared" si="82"/>
        <v>0</v>
      </c>
      <c r="X108" s="209">
        <f t="shared" si="82"/>
        <v>10741.434043141984</v>
      </c>
      <c r="Y108" s="209">
        <f t="shared" si="82"/>
        <v>38664.274971400002</v>
      </c>
      <c r="Z108" s="209">
        <f t="shared" si="82"/>
        <v>23679.701759999996</v>
      </c>
      <c r="AA108" s="209">
        <f t="shared" si="82"/>
        <v>9380.0179200000002</v>
      </c>
      <c r="AB108" s="209">
        <f t="shared" si="82"/>
        <v>367.952</v>
      </c>
      <c r="AC108" s="209">
        <f t="shared" si="82"/>
        <v>331.15679999999998</v>
      </c>
      <c r="AD108" s="209">
        <f t="shared" si="82"/>
        <v>6995.04</v>
      </c>
      <c r="AE108" s="209">
        <f t="shared" si="82"/>
        <v>6995.04</v>
      </c>
      <c r="AF108" s="209">
        <f t="shared" si="82"/>
        <v>0</v>
      </c>
      <c r="AG108" s="219">
        <f t="shared" si="82"/>
        <v>0</v>
      </c>
      <c r="AH108" s="219">
        <f t="shared" si="82"/>
        <v>0</v>
      </c>
      <c r="AI108" s="219">
        <f t="shared" si="82"/>
        <v>0</v>
      </c>
      <c r="AJ108" s="219">
        <f t="shared" si="82"/>
        <v>0</v>
      </c>
      <c r="AK108" s="219">
        <f t="shared" si="82"/>
        <v>0</v>
      </c>
      <c r="AL108" s="219">
        <f t="shared" si="82"/>
        <v>0</v>
      </c>
      <c r="AM108" s="219">
        <f t="shared" si="82"/>
        <v>0</v>
      </c>
      <c r="AN108" s="219">
        <f t="shared" si="82"/>
        <v>0</v>
      </c>
      <c r="AO108" s="219">
        <f t="shared" si="82"/>
        <v>0</v>
      </c>
      <c r="AP108" s="219">
        <f t="shared" si="82"/>
        <v>0</v>
      </c>
      <c r="AQ108" s="219">
        <f t="shared" si="82"/>
        <v>0</v>
      </c>
      <c r="AR108" s="219">
        <f t="shared" si="82"/>
        <v>0</v>
      </c>
      <c r="AS108" s="219">
        <f t="shared" si="82"/>
        <v>0</v>
      </c>
      <c r="AT108" s="219">
        <f t="shared" si="82"/>
        <v>0</v>
      </c>
      <c r="AU108" s="219">
        <f t="shared" si="82"/>
        <v>0</v>
      </c>
      <c r="AV108" s="219">
        <f t="shared" si="82"/>
        <v>0</v>
      </c>
      <c r="AW108" s="219">
        <f t="shared" si="82"/>
        <v>0</v>
      </c>
      <c r="AX108" s="219">
        <f t="shared" si="82"/>
        <v>0</v>
      </c>
      <c r="AY108" s="219">
        <f t="shared" si="82"/>
        <v>0</v>
      </c>
      <c r="AZ108" s="219">
        <f t="shared" si="82"/>
        <v>0</v>
      </c>
      <c r="BA108" s="219">
        <f t="shared" si="82"/>
        <v>0</v>
      </c>
      <c r="BB108" s="219">
        <f t="shared" si="82"/>
        <v>0</v>
      </c>
      <c r="BC108" s="219">
        <f t="shared" si="82"/>
        <v>0</v>
      </c>
      <c r="BD108" s="219">
        <f t="shared" si="82"/>
        <v>0</v>
      </c>
      <c r="BE108" s="219"/>
      <c r="BF108" s="219"/>
    </row>
    <row r="109" spans="1:58" s="73" customFormat="1" x14ac:dyDescent="0.4">
      <c r="A109" s="60" t="s">
        <v>84</v>
      </c>
      <c r="B109" s="216">
        <f>SUM(C109:BB109)</f>
        <v>97154.617494541963</v>
      </c>
      <c r="C109" s="209">
        <f t="shared" ref="C109:BD109" si="83">SUMIF($A$28:$A$107,"Principal",C28:C107)</f>
        <v>0</v>
      </c>
      <c r="D109" s="209">
        <f t="shared" si="83"/>
        <v>0</v>
      </c>
      <c r="E109" s="209">
        <f t="shared" si="83"/>
        <v>0</v>
      </c>
      <c r="F109" s="209">
        <f t="shared" si="83"/>
        <v>0</v>
      </c>
      <c r="G109" s="209">
        <f t="shared" si="83"/>
        <v>0</v>
      </c>
      <c r="H109" s="209">
        <f t="shared" si="83"/>
        <v>0</v>
      </c>
      <c r="I109" s="209">
        <f t="shared" si="83"/>
        <v>0</v>
      </c>
      <c r="J109" s="209">
        <f t="shared" si="83"/>
        <v>0</v>
      </c>
      <c r="K109" s="209">
        <f t="shared" si="83"/>
        <v>0</v>
      </c>
      <c r="L109" s="209">
        <f t="shared" si="83"/>
        <v>0</v>
      </c>
      <c r="M109" s="209">
        <f t="shared" si="83"/>
        <v>0</v>
      </c>
      <c r="N109" s="209">
        <f t="shared" si="83"/>
        <v>0</v>
      </c>
      <c r="O109" s="209">
        <f t="shared" si="83"/>
        <v>0</v>
      </c>
      <c r="P109" s="209">
        <f t="shared" si="83"/>
        <v>0</v>
      </c>
      <c r="Q109" s="209">
        <f t="shared" si="83"/>
        <v>0</v>
      </c>
      <c r="R109" s="209">
        <f t="shared" si="83"/>
        <v>0</v>
      </c>
      <c r="S109" s="209">
        <f t="shared" si="83"/>
        <v>0</v>
      </c>
      <c r="T109" s="209">
        <f t="shared" si="83"/>
        <v>0</v>
      </c>
      <c r="U109" s="209">
        <f t="shared" si="83"/>
        <v>0</v>
      </c>
      <c r="V109" s="209">
        <f t="shared" si="83"/>
        <v>0</v>
      </c>
      <c r="W109" s="209">
        <f t="shared" si="83"/>
        <v>0</v>
      </c>
      <c r="X109" s="209">
        <f t="shared" si="83"/>
        <v>140.55784830973715</v>
      </c>
      <c r="Y109" s="209">
        <f t="shared" si="83"/>
        <v>1571.4194850960753</v>
      </c>
      <c r="Z109" s="209">
        <f t="shared" si="83"/>
        <v>3248.5702528042611</v>
      </c>
      <c r="AA109" s="209">
        <f t="shared" si="83"/>
        <v>4217.0146272984557</v>
      </c>
      <c r="AB109" s="209">
        <f t="shared" si="83"/>
        <v>4615.0776800141221</v>
      </c>
      <c r="AC109" s="209">
        <f t="shared" si="83"/>
        <v>4791.6270937787485</v>
      </c>
      <c r="AD109" s="209">
        <f t="shared" si="83"/>
        <v>5141.8145216598978</v>
      </c>
      <c r="AE109" s="209">
        <f t="shared" si="83"/>
        <v>5675.387975816584</v>
      </c>
      <c r="AF109" s="209">
        <f t="shared" si="83"/>
        <v>6051.4662395284258</v>
      </c>
      <c r="AG109" s="209">
        <f t="shared" si="83"/>
        <v>6261.6498404249769</v>
      </c>
      <c r="AH109" s="209">
        <f t="shared" si="83"/>
        <v>6479.1438126350922</v>
      </c>
      <c r="AI109" s="209">
        <f t="shared" si="83"/>
        <v>6704.2027745106234</v>
      </c>
      <c r="AJ109" s="209">
        <f t="shared" si="83"/>
        <v>6937.0902252993592</v>
      </c>
      <c r="AK109" s="209">
        <f t="shared" si="83"/>
        <v>7178.0788553492184</v>
      </c>
      <c r="AL109" s="209">
        <f t="shared" si="83"/>
        <v>7427.4508671634303</v>
      </c>
      <c r="AM109" s="209">
        <f t="shared" si="83"/>
        <v>7458.2033794787167</v>
      </c>
      <c r="AN109" s="209">
        <f t="shared" si="83"/>
        <v>5374.7376292448716</v>
      </c>
      <c r="AO109" s="209">
        <f t="shared" si="83"/>
        <v>2862.2719110464868</v>
      </c>
      <c r="AP109" s="209">
        <f t="shared" si="83"/>
        <v>1521.8847837169949</v>
      </c>
      <c r="AQ109" s="209">
        <f t="shared" si="83"/>
        <v>1149.4281499688682</v>
      </c>
      <c r="AR109" s="209">
        <f t="shared" si="83"/>
        <v>1161.6502190245851</v>
      </c>
      <c r="AS109" s="209">
        <f t="shared" si="83"/>
        <v>885.05055968398051</v>
      </c>
      <c r="AT109" s="209">
        <f t="shared" si="83"/>
        <v>300.83876268846956</v>
      </c>
      <c r="AU109" s="209">
        <f t="shared" si="83"/>
        <v>0</v>
      </c>
      <c r="AV109" s="209">
        <f t="shared" si="83"/>
        <v>0</v>
      </c>
      <c r="AW109" s="209">
        <f t="shared" si="83"/>
        <v>0</v>
      </c>
      <c r="AX109" s="209">
        <f t="shared" si="83"/>
        <v>0</v>
      </c>
      <c r="AY109" s="209">
        <f t="shared" si="83"/>
        <v>0</v>
      </c>
      <c r="AZ109" s="209">
        <f t="shared" si="83"/>
        <v>0</v>
      </c>
      <c r="BA109" s="209">
        <f t="shared" si="83"/>
        <v>0</v>
      </c>
      <c r="BB109" s="209">
        <f t="shared" si="83"/>
        <v>0</v>
      </c>
      <c r="BC109" s="209">
        <f t="shared" si="83"/>
        <v>0</v>
      </c>
      <c r="BD109" s="209">
        <f t="shared" si="83"/>
        <v>0</v>
      </c>
      <c r="BE109" s="209"/>
      <c r="BF109" s="209"/>
    </row>
    <row r="110" spans="1:58" s="73" customFormat="1" x14ac:dyDescent="0.4">
      <c r="A110" s="60" t="s">
        <v>68</v>
      </c>
      <c r="B110" s="216">
        <f>SUM(C110:BB110)</f>
        <v>28136.034927738212</v>
      </c>
      <c r="C110" s="209">
        <f t="shared" ref="C110:BD110" si="84">SUMIF($A$28:$A$107,"Interest",C28:C107)</f>
        <v>0</v>
      </c>
      <c r="D110" s="209">
        <f t="shared" si="84"/>
        <v>0</v>
      </c>
      <c r="E110" s="209">
        <f t="shared" si="84"/>
        <v>0</v>
      </c>
      <c r="F110" s="209">
        <f t="shared" si="84"/>
        <v>0</v>
      </c>
      <c r="G110" s="209">
        <f t="shared" si="84"/>
        <v>0</v>
      </c>
      <c r="H110" s="209">
        <f t="shared" si="84"/>
        <v>0</v>
      </c>
      <c r="I110" s="209">
        <f t="shared" si="84"/>
        <v>0</v>
      </c>
      <c r="J110" s="209">
        <f t="shared" si="84"/>
        <v>0</v>
      </c>
      <c r="K110" s="209">
        <f t="shared" si="84"/>
        <v>0</v>
      </c>
      <c r="L110" s="209">
        <f t="shared" si="84"/>
        <v>0</v>
      </c>
      <c r="M110" s="209">
        <f t="shared" si="84"/>
        <v>0</v>
      </c>
      <c r="N110" s="209">
        <f t="shared" si="84"/>
        <v>0</v>
      </c>
      <c r="O110" s="209">
        <f t="shared" si="84"/>
        <v>0</v>
      </c>
      <c r="P110" s="209">
        <f t="shared" si="84"/>
        <v>0</v>
      </c>
      <c r="Q110" s="209">
        <f t="shared" si="84"/>
        <v>0</v>
      </c>
      <c r="R110" s="209">
        <f t="shared" si="84"/>
        <v>0</v>
      </c>
      <c r="S110" s="209">
        <f t="shared" si="84"/>
        <v>0</v>
      </c>
      <c r="T110" s="209">
        <f t="shared" si="84"/>
        <v>0</v>
      </c>
      <c r="U110" s="209">
        <f t="shared" si="84"/>
        <v>0</v>
      </c>
      <c r="V110" s="209">
        <f t="shared" si="84"/>
        <v>0</v>
      </c>
      <c r="W110" s="209">
        <f t="shared" si="84"/>
        <v>0</v>
      </c>
      <c r="X110" s="209">
        <f t="shared" si="84"/>
        <v>86.737079898371505</v>
      </c>
      <c r="Y110" s="209">
        <f t="shared" si="84"/>
        <v>991.62376188209225</v>
      </c>
      <c r="Z110" s="209">
        <f t="shared" si="84"/>
        <v>1988.7998686683475</v>
      </c>
      <c r="AA110" s="209">
        <f t="shared" si="84"/>
        <v>2446.2169408071213</v>
      </c>
      <c r="AB110" s="209">
        <f t="shared" si="84"/>
        <v>2469.4881687405964</v>
      </c>
      <c r="AC110" s="209">
        <f t="shared" si="84"/>
        <v>2323.2664583536907</v>
      </c>
      <c r="AD110" s="209">
        <f t="shared" si="84"/>
        <v>2292.7421390882714</v>
      </c>
      <c r="AE110" s="209">
        <f t="shared" si="84"/>
        <v>2370.8812251016179</v>
      </c>
      <c r="AF110" s="209">
        <f t="shared" si="84"/>
        <v>2301.2439219569196</v>
      </c>
      <c r="AG110" s="209">
        <f t="shared" si="84"/>
        <v>2091.0603210603695</v>
      </c>
      <c r="AH110" s="209">
        <f t="shared" si="84"/>
        <v>1873.5663488502546</v>
      </c>
      <c r="AI110" s="209">
        <f t="shared" si="84"/>
        <v>1648.5073869747239</v>
      </c>
      <c r="AJ110" s="209">
        <f t="shared" si="84"/>
        <v>1415.6199361859888</v>
      </c>
      <c r="AK110" s="209">
        <f t="shared" si="84"/>
        <v>1174.6313061361298</v>
      </c>
      <c r="AL110" s="209">
        <f t="shared" si="84"/>
        <v>925.25929432191663</v>
      </c>
      <c r="AM110" s="209">
        <f t="shared" si="84"/>
        <v>667.21185379852068</v>
      </c>
      <c r="AN110" s="209">
        <f t="shared" si="84"/>
        <v>414.92928526230708</v>
      </c>
      <c r="AO110" s="209">
        <f t="shared" si="84"/>
        <v>253.06812896625109</v>
      </c>
      <c r="AP110" s="209">
        <f t="shared" si="84"/>
        <v>167.59380966277408</v>
      </c>
      <c r="AQ110" s="209">
        <f t="shared" si="84"/>
        <v>118.71616276175828</v>
      </c>
      <c r="AR110" s="209">
        <f t="shared" si="84"/>
        <v>76.166390328322294</v>
      </c>
      <c r="AS110" s="209">
        <f t="shared" si="84"/>
        <v>33.102941053197497</v>
      </c>
      <c r="AT110" s="209">
        <f t="shared" si="84"/>
        <v>5.6021978786733335</v>
      </c>
      <c r="AU110" s="209">
        <f t="shared" si="84"/>
        <v>0</v>
      </c>
      <c r="AV110" s="209">
        <f t="shared" si="84"/>
        <v>0</v>
      </c>
      <c r="AW110" s="209">
        <f t="shared" si="84"/>
        <v>0</v>
      </c>
      <c r="AX110" s="209">
        <f t="shared" si="84"/>
        <v>0</v>
      </c>
      <c r="AY110" s="209">
        <f t="shared" si="84"/>
        <v>0</v>
      </c>
      <c r="AZ110" s="209">
        <f t="shared" si="84"/>
        <v>0</v>
      </c>
      <c r="BA110" s="209">
        <f t="shared" si="84"/>
        <v>0</v>
      </c>
      <c r="BB110" s="209">
        <f t="shared" si="84"/>
        <v>0</v>
      </c>
      <c r="BC110" s="209">
        <f t="shared" si="84"/>
        <v>0</v>
      </c>
      <c r="BD110" s="209">
        <f t="shared" si="84"/>
        <v>0</v>
      </c>
      <c r="BE110" s="209"/>
      <c r="BF110" s="209"/>
    </row>
    <row r="111" spans="1:58" s="73" customFormat="1" x14ac:dyDescent="0.4">
      <c r="A111" s="60" t="s">
        <v>69</v>
      </c>
      <c r="B111" s="216">
        <f>SUM(C111:BB111)</f>
        <v>125290.65242228018</v>
      </c>
      <c r="C111" s="209">
        <f>+C109+C110</f>
        <v>0</v>
      </c>
      <c r="D111" s="209">
        <f t="shared" ref="D111:AZ111" si="85">+D109+D110</f>
        <v>0</v>
      </c>
      <c r="E111" s="209">
        <f t="shared" si="85"/>
        <v>0</v>
      </c>
      <c r="F111" s="209">
        <f t="shared" si="85"/>
        <v>0</v>
      </c>
      <c r="G111" s="209">
        <f t="shared" si="85"/>
        <v>0</v>
      </c>
      <c r="H111" s="209">
        <f t="shared" si="85"/>
        <v>0</v>
      </c>
      <c r="I111" s="209">
        <f t="shared" si="85"/>
        <v>0</v>
      </c>
      <c r="J111" s="209">
        <f t="shared" si="85"/>
        <v>0</v>
      </c>
      <c r="K111" s="209">
        <f t="shared" si="85"/>
        <v>0</v>
      </c>
      <c r="L111" s="209">
        <f t="shared" si="85"/>
        <v>0</v>
      </c>
      <c r="M111" s="209">
        <f t="shared" si="85"/>
        <v>0</v>
      </c>
      <c r="N111" s="209">
        <f t="shared" si="85"/>
        <v>0</v>
      </c>
      <c r="O111" s="209">
        <f t="shared" si="85"/>
        <v>0</v>
      </c>
      <c r="P111" s="209">
        <f t="shared" si="85"/>
        <v>0</v>
      </c>
      <c r="Q111" s="209">
        <f t="shared" si="85"/>
        <v>0</v>
      </c>
      <c r="R111" s="209">
        <f t="shared" si="85"/>
        <v>0</v>
      </c>
      <c r="S111" s="209">
        <f t="shared" si="85"/>
        <v>0</v>
      </c>
      <c r="T111" s="209">
        <f t="shared" si="85"/>
        <v>0</v>
      </c>
      <c r="U111" s="209">
        <f t="shared" si="85"/>
        <v>0</v>
      </c>
      <c r="V111" s="209">
        <f t="shared" si="85"/>
        <v>0</v>
      </c>
      <c r="W111" s="209">
        <f t="shared" si="85"/>
        <v>0</v>
      </c>
      <c r="X111" s="209">
        <f t="shared" si="85"/>
        <v>227.29492820810867</v>
      </c>
      <c r="Y111" s="209">
        <f t="shared" si="85"/>
        <v>2563.0432469781676</v>
      </c>
      <c r="Z111" s="209">
        <f t="shared" si="85"/>
        <v>5237.3701214726088</v>
      </c>
      <c r="AA111" s="209">
        <f t="shared" si="85"/>
        <v>6663.231568105577</v>
      </c>
      <c r="AB111" s="209">
        <f t="shared" si="85"/>
        <v>7084.5658487547189</v>
      </c>
      <c r="AC111" s="209">
        <f t="shared" si="85"/>
        <v>7114.8935521324393</v>
      </c>
      <c r="AD111" s="209">
        <f t="shared" si="85"/>
        <v>7434.5566607481687</v>
      </c>
      <c r="AE111" s="209">
        <f t="shared" si="85"/>
        <v>8046.2692009182019</v>
      </c>
      <c r="AF111" s="209">
        <f t="shared" si="85"/>
        <v>8352.7101614853455</v>
      </c>
      <c r="AG111" s="209">
        <f t="shared" si="85"/>
        <v>8352.7101614853455</v>
      </c>
      <c r="AH111" s="209">
        <f t="shared" si="85"/>
        <v>8352.7101614853473</v>
      </c>
      <c r="AI111" s="209">
        <f t="shared" si="85"/>
        <v>8352.7101614853473</v>
      </c>
      <c r="AJ111" s="209">
        <f t="shared" si="85"/>
        <v>8352.7101614853473</v>
      </c>
      <c r="AK111" s="209">
        <f t="shared" si="85"/>
        <v>8352.7101614853491</v>
      </c>
      <c r="AL111" s="209">
        <f t="shared" si="85"/>
        <v>8352.7101614853473</v>
      </c>
      <c r="AM111" s="209">
        <f t="shared" si="85"/>
        <v>8125.4152332772373</v>
      </c>
      <c r="AN111" s="209">
        <f t="shared" si="85"/>
        <v>5789.6669145071792</v>
      </c>
      <c r="AO111" s="209">
        <f t="shared" si="85"/>
        <v>3115.340040012738</v>
      </c>
      <c r="AP111" s="209">
        <f t="shared" si="85"/>
        <v>1689.4785933797689</v>
      </c>
      <c r="AQ111" s="209">
        <f t="shared" si="85"/>
        <v>1268.1443127306266</v>
      </c>
      <c r="AR111" s="209">
        <f t="shared" si="85"/>
        <v>1237.8166093529073</v>
      </c>
      <c r="AS111" s="209">
        <f t="shared" si="85"/>
        <v>918.15350073717798</v>
      </c>
      <c r="AT111" s="209">
        <f t="shared" si="85"/>
        <v>306.44096056714289</v>
      </c>
      <c r="AU111" s="209">
        <f t="shared" si="85"/>
        <v>0</v>
      </c>
      <c r="AV111" s="209">
        <f t="shared" si="85"/>
        <v>0</v>
      </c>
      <c r="AW111" s="209">
        <f t="shared" si="85"/>
        <v>0</v>
      </c>
      <c r="AX111" s="209">
        <f t="shared" si="85"/>
        <v>0</v>
      </c>
      <c r="AY111" s="209">
        <f t="shared" si="85"/>
        <v>0</v>
      </c>
      <c r="AZ111" s="209">
        <f t="shared" si="85"/>
        <v>0</v>
      </c>
      <c r="BA111" s="209">
        <f>+BA109+BA110</f>
        <v>0</v>
      </c>
      <c r="BB111" s="209">
        <f>+BB109+BB110</f>
        <v>0</v>
      </c>
      <c r="BC111" s="209">
        <f t="shared" ref="BC111:BD111" si="86">+BC109+BC110</f>
        <v>0</v>
      </c>
      <c r="BD111" s="209">
        <f t="shared" si="86"/>
        <v>0</v>
      </c>
      <c r="BE111" s="209"/>
      <c r="BF111" s="209"/>
    </row>
    <row r="112" spans="1:58" s="73" customFormat="1" x14ac:dyDescent="0.4">
      <c r="A112" s="60" t="s">
        <v>66</v>
      </c>
      <c r="B112" s="216"/>
      <c r="C112" s="209">
        <f t="shared" ref="C112:BD112" si="87">SUMIF($A$28:$A$107,"Balance",C28:C107)</f>
        <v>0</v>
      </c>
      <c r="D112" s="209">
        <f t="shared" si="87"/>
        <v>0</v>
      </c>
      <c r="E112" s="209">
        <f t="shared" si="87"/>
        <v>0</v>
      </c>
      <c r="F112" s="209">
        <f t="shared" si="87"/>
        <v>0</v>
      </c>
      <c r="G112" s="209">
        <f t="shared" si="87"/>
        <v>0</v>
      </c>
      <c r="H112" s="209">
        <f t="shared" si="87"/>
        <v>0</v>
      </c>
      <c r="I112" s="209">
        <f t="shared" si="87"/>
        <v>0</v>
      </c>
      <c r="J112" s="209">
        <f t="shared" si="87"/>
        <v>0</v>
      </c>
      <c r="K112" s="209">
        <f t="shared" si="87"/>
        <v>0</v>
      </c>
      <c r="L112" s="209">
        <f t="shared" si="87"/>
        <v>0</v>
      </c>
      <c r="M112" s="209">
        <f t="shared" si="87"/>
        <v>0</v>
      </c>
      <c r="N112" s="209">
        <f t="shared" si="87"/>
        <v>0</v>
      </c>
      <c r="O112" s="209">
        <f t="shared" si="87"/>
        <v>0</v>
      </c>
      <c r="P112" s="209">
        <f t="shared" si="87"/>
        <v>0</v>
      </c>
      <c r="Q112" s="209">
        <f t="shared" si="87"/>
        <v>0</v>
      </c>
      <c r="R112" s="209">
        <f t="shared" si="87"/>
        <v>0</v>
      </c>
      <c r="S112" s="209">
        <f t="shared" si="87"/>
        <v>0</v>
      </c>
      <c r="T112" s="209">
        <f t="shared" si="87"/>
        <v>0</v>
      </c>
      <c r="U112" s="209">
        <f t="shared" si="87"/>
        <v>0</v>
      </c>
      <c r="V112" s="209">
        <f t="shared" si="87"/>
        <v>0</v>
      </c>
      <c r="W112" s="209">
        <f t="shared" si="87"/>
        <v>0</v>
      </c>
      <c r="X112" s="209">
        <f t="shared" si="87"/>
        <v>10600.876194832246</v>
      </c>
      <c r="Y112" s="209">
        <f t="shared" si="87"/>
        <v>47693.731681136174</v>
      </c>
      <c r="Z112" s="209">
        <f t="shared" si="87"/>
        <v>68124.863188331903</v>
      </c>
      <c r="AA112" s="209">
        <f t="shared" si="87"/>
        <v>73287.866481033459</v>
      </c>
      <c r="AB112" s="209">
        <f t="shared" si="87"/>
        <v>69040.740801019332</v>
      </c>
      <c r="AC112" s="209">
        <f t="shared" si="87"/>
        <v>64580.270507240595</v>
      </c>
      <c r="AD112" s="209">
        <f t="shared" si="87"/>
        <v>66433.495985580681</v>
      </c>
      <c r="AE112" s="209">
        <f t="shared" si="87"/>
        <v>67753.148009764103</v>
      </c>
      <c r="AF112" s="209">
        <f t="shared" si="87"/>
        <v>61701.681770235686</v>
      </c>
      <c r="AG112" s="209">
        <f t="shared" si="87"/>
        <v>55440.031929810699</v>
      </c>
      <c r="AH112" s="209">
        <f t="shared" si="87"/>
        <v>48960.888117175622</v>
      </c>
      <c r="AI112" s="209">
        <f t="shared" si="87"/>
        <v>42256.685342664998</v>
      </c>
      <c r="AJ112" s="209">
        <f t="shared" si="87"/>
        <v>35319.595117365636</v>
      </c>
      <c r="AK112" s="209">
        <f t="shared" si="87"/>
        <v>28141.516262016416</v>
      </c>
      <c r="AL112" s="209">
        <f t="shared" si="87"/>
        <v>20714.065394852983</v>
      </c>
      <c r="AM112" s="209">
        <f t="shared" si="87"/>
        <v>13255.862015374267</v>
      </c>
      <c r="AN112" s="209">
        <f t="shared" si="87"/>
        <v>7881.1243861293988</v>
      </c>
      <c r="AO112" s="209">
        <f t="shared" si="87"/>
        <v>5018.8524750829047</v>
      </c>
      <c r="AP112" s="209">
        <f t="shared" si="87"/>
        <v>3496.967691365905</v>
      </c>
      <c r="AQ112" s="209">
        <f t="shared" si="87"/>
        <v>2347.5395413970336</v>
      </c>
      <c r="AR112" s="209">
        <f t="shared" si="87"/>
        <v>1185.8893223724483</v>
      </c>
      <c r="AS112" s="209">
        <f t="shared" si="87"/>
        <v>300.83876268846802</v>
      </c>
      <c r="AT112" s="209">
        <f t="shared" si="87"/>
        <v>-5.2111757639750066E-13</v>
      </c>
      <c r="AU112" s="209">
        <f t="shared" si="87"/>
        <v>0</v>
      </c>
      <c r="AV112" s="209">
        <f t="shared" si="87"/>
        <v>0</v>
      </c>
      <c r="AW112" s="209">
        <f t="shared" si="87"/>
        <v>0</v>
      </c>
      <c r="AX112" s="209">
        <f t="shared" si="87"/>
        <v>0</v>
      </c>
      <c r="AY112" s="209">
        <f t="shared" si="87"/>
        <v>0</v>
      </c>
      <c r="AZ112" s="209">
        <f t="shared" si="87"/>
        <v>0</v>
      </c>
      <c r="BA112" s="209">
        <f t="shared" si="87"/>
        <v>0</v>
      </c>
      <c r="BB112" s="209">
        <f t="shared" si="87"/>
        <v>0</v>
      </c>
      <c r="BC112" s="209">
        <f t="shared" si="87"/>
        <v>0</v>
      </c>
      <c r="BD112" s="209">
        <f t="shared" si="87"/>
        <v>0</v>
      </c>
      <c r="BE112" s="209"/>
      <c r="BF112" s="209"/>
    </row>
    <row r="113" spans="1:58" x14ac:dyDescent="0.4">
      <c r="B113" s="216"/>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c r="AB113" s="209"/>
      <c r="AC113" s="209"/>
      <c r="AD113" s="209"/>
      <c r="AE113" s="209"/>
      <c r="AF113" s="209"/>
      <c r="AG113" s="209"/>
      <c r="AH113" s="209"/>
      <c r="AI113" s="209"/>
      <c r="AJ113" s="209"/>
      <c r="AK113" s="209"/>
      <c r="AL113" s="209"/>
      <c r="AM113" s="209"/>
      <c r="AN113" s="209"/>
      <c r="AO113" s="209"/>
      <c r="AP113" s="209"/>
      <c r="AQ113" s="209"/>
      <c r="AR113" s="209"/>
      <c r="AS113" s="209"/>
      <c r="AT113" s="209"/>
      <c r="AU113" s="209"/>
      <c r="AV113" s="209"/>
      <c r="AW113" s="209"/>
      <c r="AX113" s="209"/>
      <c r="AY113" s="209"/>
      <c r="AZ113" s="209"/>
      <c r="BA113" s="209"/>
      <c r="BB113" s="209"/>
      <c r="BC113" s="209"/>
      <c r="BD113" s="209"/>
      <c r="BE113" s="209"/>
      <c r="BF113" s="209"/>
    </row>
    <row r="114" spans="1:58" x14ac:dyDescent="0.4">
      <c r="A114" s="74" t="s">
        <v>82</v>
      </c>
      <c r="B114" s="216"/>
      <c r="C114" s="209"/>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c r="Z114" s="209"/>
      <c r="AA114" s="209"/>
      <c r="AB114" s="209"/>
      <c r="AC114" s="209"/>
      <c r="AD114" s="209"/>
      <c r="AE114" s="209"/>
      <c r="AF114" s="209"/>
      <c r="AG114" s="209"/>
      <c r="AH114" s="209"/>
      <c r="AI114" s="209"/>
      <c r="AJ114" s="209"/>
      <c r="AK114" s="209"/>
      <c r="AL114" s="209"/>
      <c r="AM114" s="209"/>
      <c r="AN114" s="209"/>
      <c r="AO114" s="209"/>
      <c r="AP114" s="209"/>
      <c r="AQ114" s="209"/>
      <c r="AR114" s="209"/>
      <c r="AS114" s="209"/>
      <c r="AT114" s="209"/>
      <c r="AU114" s="209"/>
      <c r="AV114" s="209"/>
      <c r="AW114" s="209"/>
      <c r="AX114" s="209"/>
      <c r="AY114" s="209"/>
      <c r="AZ114" s="209"/>
      <c r="BA114" s="209"/>
      <c r="BB114" s="209"/>
      <c r="BC114" s="209"/>
      <c r="BD114" s="209"/>
      <c r="BE114" s="209"/>
      <c r="BF114" s="209"/>
    </row>
    <row r="115" spans="1:58" x14ac:dyDescent="0.4">
      <c r="A115" s="60" t="s">
        <v>84</v>
      </c>
      <c r="B115" s="216">
        <f>SUM(C115:BB115)</f>
        <v>401334.948503552</v>
      </c>
      <c r="C115" s="209">
        <f t="shared" ref="C115:BD117" si="88">SUM(C23,C109)</f>
        <v>0</v>
      </c>
      <c r="D115" s="209">
        <f t="shared" si="88"/>
        <v>0</v>
      </c>
      <c r="E115" s="209">
        <f t="shared" si="88"/>
        <v>0</v>
      </c>
      <c r="F115" s="209">
        <f t="shared" si="88"/>
        <v>0</v>
      </c>
      <c r="G115" s="209">
        <f t="shared" si="88"/>
        <v>0</v>
      </c>
      <c r="H115" s="209">
        <f t="shared" si="88"/>
        <v>0</v>
      </c>
      <c r="I115" s="209">
        <f t="shared" si="88"/>
        <v>372.14534000000003</v>
      </c>
      <c r="J115" s="209">
        <f t="shared" si="88"/>
        <v>710.26874999999995</v>
      </c>
      <c r="K115" s="209">
        <f t="shared" si="88"/>
        <v>1969.7567970600528</v>
      </c>
      <c r="L115" s="209">
        <f t="shared" si="88"/>
        <v>4282.5923566051124</v>
      </c>
      <c r="M115" s="209">
        <f t="shared" si="88"/>
        <v>4890.8578698835991</v>
      </c>
      <c r="N115" s="209">
        <f t="shared" si="88"/>
        <v>5534.4099077499568</v>
      </c>
      <c r="O115" s="209">
        <f t="shared" si="88"/>
        <v>5831.809503064399</v>
      </c>
      <c r="P115" s="209">
        <f t="shared" si="88"/>
        <v>6379.870011052004</v>
      </c>
      <c r="Q115" s="209">
        <f t="shared" si="88"/>
        <v>6680.3197209106993</v>
      </c>
      <c r="R115" s="209">
        <f t="shared" si="88"/>
        <v>7591.2223526999269</v>
      </c>
      <c r="S115" s="209">
        <f t="shared" si="88"/>
        <v>8205.261233126661</v>
      </c>
      <c r="T115" s="209">
        <f t="shared" si="88"/>
        <v>9088.4417878426848</v>
      </c>
      <c r="U115" s="209">
        <f t="shared" si="88"/>
        <v>10194.723943180101</v>
      </c>
      <c r="V115" s="209">
        <f t="shared" si="88"/>
        <v>11101.4585444237</v>
      </c>
      <c r="W115" s="209">
        <f t="shared" si="88"/>
        <v>12005.815835792298</v>
      </c>
      <c r="X115" s="209">
        <f t="shared" si="88"/>
        <v>13061.166357754239</v>
      </c>
      <c r="Y115" s="209">
        <f t="shared" si="88"/>
        <v>14873.607596290076</v>
      </c>
      <c r="Z115" s="209">
        <f t="shared" si="88"/>
        <v>14579.007283875941</v>
      </c>
      <c r="AA115" s="209">
        <f t="shared" si="88"/>
        <v>11679.576077632475</v>
      </c>
      <c r="AB115" s="209">
        <f t="shared" si="88"/>
        <v>12315.603503783394</v>
      </c>
      <c r="AC115" s="209">
        <f t="shared" si="88"/>
        <v>12738.087767344019</v>
      </c>
      <c r="AD115" s="209">
        <f t="shared" si="88"/>
        <v>13342.461570850377</v>
      </c>
      <c r="AE115" s="209">
        <f t="shared" si="88"/>
        <v>14138.764427068034</v>
      </c>
      <c r="AF115" s="209">
        <f t="shared" si="88"/>
        <v>14786.417574189265</v>
      </c>
      <c r="AG115" s="209">
        <f t="shared" si="88"/>
        <v>15277.334996868318</v>
      </c>
      <c r="AH115" s="209">
        <f t="shared" si="88"/>
        <v>15785.047199753091</v>
      </c>
      <c r="AI115" s="209">
        <f t="shared" si="88"/>
        <v>16310.146304418355</v>
      </c>
      <c r="AJ115" s="209">
        <f t="shared" si="88"/>
        <v>16853.2459371556</v>
      </c>
      <c r="AK115" s="209">
        <f t="shared" si="88"/>
        <v>17414.982938943358</v>
      </c>
      <c r="AL115" s="209">
        <f t="shared" si="88"/>
        <v>16662.473164837851</v>
      </c>
      <c r="AM115" s="209">
        <f t="shared" si="88"/>
        <v>15864.638381923556</v>
      </c>
      <c r="AN115" s="209">
        <f t="shared" si="88"/>
        <v>13916.907386936811</v>
      </c>
      <c r="AO115" s="209">
        <f t="shared" si="88"/>
        <v>11040.432122051458</v>
      </c>
      <c r="AP115" s="209">
        <f t="shared" si="88"/>
        <v>9900.0415813415439</v>
      </c>
      <c r="AQ115" s="209">
        <f t="shared" si="88"/>
        <v>8448.1030457459292</v>
      </c>
      <c r="AR115" s="209">
        <f t="shared" si="88"/>
        <v>8065.2780990245847</v>
      </c>
      <c r="AS115" s="209">
        <f t="shared" si="88"/>
        <v>6893.9846396839812</v>
      </c>
      <c r="AT115" s="209">
        <f t="shared" si="88"/>
        <v>4926.9496126884696</v>
      </c>
      <c r="AU115" s="209">
        <f t="shared" si="88"/>
        <v>3673.9898700000003</v>
      </c>
      <c r="AV115" s="209">
        <f t="shared" si="88"/>
        <v>2944.82287</v>
      </c>
      <c r="AW115" s="209">
        <f t="shared" si="88"/>
        <v>1002.9242400000001</v>
      </c>
      <c r="AX115" s="209">
        <f t="shared" si="88"/>
        <v>0</v>
      </c>
      <c r="AY115" s="209">
        <f t="shared" si="88"/>
        <v>0</v>
      </c>
      <c r="AZ115" s="209">
        <f t="shared" si="88"/>
        <v>0</v>
      </c>
      <c r="BA115" s="209">
        <f t="shared" si="88"/>
        <v>0</v>
      </c>
      <c r="BB115" s="209">
        <f t="shared" si="88"/>
        <v>0</v>
      </c>
      <c r="BC115" s="209">
        <f t="shared" si="88"/>
        <v>0</v>
      </c>
      <c r="BD115" s="209">
        <f t="shared" si="88"/>
        <v>0</v>
      </c>
      <c r="BE115" s="209"/>
      <c r="BF115" s="209"/>
    </row>
    <row r="116" spans="1:58" x14ac:dyDescent="0.4">
      <c r="A116" s="60" t="s">
        <v>68</v>
      </c>
      <c r="B116" s="216">
        <f>SUM(C116:BB116)</f>
        <v>159158.05681275457</v>
      </c>
      <c r="C116" s="209">
        <f t="shared" si="88"/>
        <v>0</v>
      </c>
      <c r="D116" s="209">
        <f t="shared" si="88"/>
        <v>0</v>
      </c>
      <c r="E116" s="209">
        <f t="shared" si="88"/>
        <v>0</v>
      </c>
      <c r="F116" s="209">
        <f t="shared" si="88"/>
        <v>0</v>
      </c>
      <c r="G116" s="209">
        <f t="shared" si="88"/>
        <v>0</v>
      </c>
      <c r="H116" s="209">
        <f t="shared" si="88"/>
        <v>89.693780000000004</v>
      </c>
      <c r="I116" s="209">
        <f t="shared" si="88"/>
        <v>349.47046</v>
      </c>
      <c r="J116" s="209">
        <f t="shared" si="88"/>
        <v>803.19675749999999</v>
      </c>
      <c r="K116" s="209">
        <f t="shared" si="88"/>
        <v>2298.9652210835284</v>
      </c>
      <c r="L116" s="209">
        <f t="shared" si="88"/>
        <v>3950.4076882265922</v>
      </c>
      <c r="M116" s="209">
        <f t="shared" si="88"/>
        <v>4553.7789744208503</v>
      </c>
      <c r="N116" s="209">
        <f t="shared" si="88"/>
        <v>4848.3222163613182</v>
      </c>
      <c r="O116" s="209">
        <f t="shared" si="88"/>
        <v>4648.6671417510597</v>
      </c>
      <c r="P116" s="209">
        <f t="shared" si="88"/>
        <v>4694.1464330383387</v>
      </c>
      <c r="Q116" s="209">
        <f t="shared" si="88"/>
        <v>4455.0779763806004</v>
      </c>
      <c r="R116" s="209">
        <f t="shared" si="88"/>
        <v>4833.8758514737146</v>
      </c>
      <c r="S116" s="209">
        <f t="shared" si="88"/>
        <v>4847.35428938313</v>
      </c>
      <c r="T116" s="209">
        <f t="shared" si="88"/>
        <v>5107.6172162811708</v>
      </c>
      <c r="U116" s="209">
        <f t="shared" si="88"/>
        <v>5581.0100859425802</v>
      </c>
      <c r="V116" s="209">
        <f t="shared" si="88"/>
        <v>5609.8714102225495</v>
      </c>
      <c r="W116" s="209">
        <f t="shared" si="88"/>
        <v>5575.9757133962303</v>
      </c>
      <c r="X116" s="209">
        <f t="shared" si="88"/>
        <v>6226.8669619641623</v>
      </c>
      <c r="Y116" s="209">
        <f t="shared" si="88"/>
        <v>6879.6231706403214</v>
      </c>
      <c r="Z116" s="209">
        <f t="shared" si="88"/>
        <v>7402.8482451663076</v>
      </c>
      <c r="AA116" s="209">
        <f t="shared" si="88"/>
        <v>7545.5938340991206</v>
      </c>
      <c r="AB116" s="209">
        <f t="shared" si="88"/>
        <v>7329.3879465290556</v>
      </c>
      <c r="AC116" s="209">
        <f t="shared" si="88"/>
        <v>6935.6613507174807</v>
      </c>
      <c r="AD116" s="209">
        <f t="shared" si="88"/>
        <v>6649.3211334476709</v>
      </c>
      <c r="AE116" s="209">
        <f t="shared" si="88"/>
        <v>6463.0393836209878</v>
      </c>
      <c r="AF116" s="209">
        <f t="shared" si="88"/>
        <v>6120.0713878772303</v>
      </c>
      <c r="AG116" s="209">
        <f t="shared" si="88"/>
        <v>5627.331197281409</v>
      </c>
      <c r="AH116" s="209">
        <f t="shared" si="88"/>
        <v>5117.7265828549243</v>
      </c>
      <c r="AI116" s="209">
        <f t="shared" si="88"/>
        <v>4590.662623203134</v>
      </c>
      <c r="AJ116" s="209">
        <f t="shared" si="88"/>
        <v>4045.522719113339</v>
      </c>
      <c r="AK116" s="209">
        <f t="shared" si="88"/>
        <v>3481.6679624333997</v>
      </c>
      <c r="AL116" s="209">
        <f t="shared" si="88"/>
        <v>2932.7727948800566</v>
      </c>
      <c r="AM116" s="209">
        <f t="shared" si="88"/>
        <v>2416.0151229386697</v>
      </c>
      <c r="AN116" s="209">
        <f t="shared" si="88"/>
        <v>1921.0233673012731</v>
      </c>
      <c r="AO116" s="209">
        <f t="shared" si="88"/>
        <v>1516.1260736728261</v>
      </c>
      <c r="AP116" s="209">
        <f t="shared" si="88"/>
        <v>1194.881118219573</v>
      </c>
      <c r="AQ116" s="209">
        <f t="shared" si="88"/>
        <v>915.82633207178912</v>
      </c>
      <c r="AR116" s="209">
        <f t="shared" si="88"/>
        <v>670.68493032832237</v>
      </c>
      <c r="AS116" s="209">
        <f t="shared" si="88"/>
        <v>439.35209105319746</v>
      </c>
      <c r="AT116" s="209">
        <f t="shared" si="88"/>
        <v>264.19305787867336</v>
      </c>
      <c r="AU116" s="209">
        <f t="shared" si="88"/>
        <v>151.53213</v>
      </c>
      <c r="AV116" s="209">
        <f t="shared" si="88"/>
        <v>65.229729999999989</v>
      </c>
      <c r="AW116" s="209">
        <f t="shared" si="88"/>
        <v>7.6643500000000007</v>
      </c>
      <c r="AX116" s="209">
        <f t="shared" si="88"/>
        <v>0</v>
      </c>
      <c r="AY116" s="209">
        <f t="shared" si="88"/>
        <v>0</v>
      </c>
      <c r="AZ116" s="209">
        <f t="shared" si="88"/>
        <v>0</v>
      </c>
      <c r="BA116" s="209">
        <f t="shared" si="88"/>
        <v>0</v>
      </c>
      <c r="BB116" s="209">
        <f t="shared" si="88"/>
        <v>0</v>
      </c>
      <c r="BC116" s="209">
        <f t="shared" si="88"/>
        <v>0</v>
      </c>
      <c r="BD116" s="209">
        <f t="shared" si="88"/>
        <v>0</v>
      </c>
      <c r="BE116" s="209"/>
      <c r="BF116" s="209"/>
    </row>
    <row r="117" spans="1:58" x14ac:dyDescent="0.4">
      <c r="A117" s="60" t="s">
        <v>69</v>
      </c>
      <c r="B117" s="216">
        <f>SUM(C117:BB117)</f>
        <v>560493.00531630649</v>
      </c>
      <c r="C117" s="209">
        <f t="shared" si="88"/>
        <v>0</v>
      </c>
      <c r="D117" s="209">
        <f t="shared" si="88"/>
        <v>0</v>
      </c>
      <c r="E117" s="209">
        <f t="shared" si="88"/>
        <v>0</v>
      </c>
      <c r="F117" s="209">
        <f t="shared" si="88"/>
        <v>0</v>
      </c>
      <c r="G117" s="209">
        <f t="shared" si="88"/>
        <v>0</v>
      </c>
      <c r="H117" s="209">
        <f t="shared" si="88"/>
        <v>89.693780000000004</v>
      </c>
      <c r="I117" s="209">
        <f t="shared" si="88"/>
        <v>721.61580000000004</v>
      </c>
      <c r="J117" s="209">
        <f t="shared" si="88"/>
        <v>1513.4655075000001</v>
      </c>
      <c r="K117" s="209">
        <f t="shared" si="88"/>
        <v>4268.7220181435814</v>
      </c>
      <c r="L117" s="209">
        <f t="shared" si="88"/>
        <v>8233.0000448317041</v>
      </c>
      <c r="M117" s="209">
        <f t="shared" si="88"/>
        <v>9444.6368443044485</v>
      </c>
      <c r="N117" s="209">
        <f t="shared" si="88"/>
        <v>10382.732124111275</v>
      </c>
      <c r="O117" s="209">
        <f t="shared" si="88"/>
        <v>10480.476644815459</v>
      </c>
      <c r="P117" s="209">
        <f t="shared" si="88"/>
        <v>11074.016444090343</v>
      </c>
      <c r="Q117" s="209">
        <f t="shared" si="88"/>
        <v>11135.397697291301</v>
      </c>
      <c r="R117" s="209">
        <f t="shared" si="88"/>
        <v>12425.098204173642</v>
      </c>
      <c r="S117" s="209">
        <f t="shared" si="88"/>
        <v>13052.61552250979</v>
      </c>
      <c r="T117" s="209">
        <f t="shared" si="88"/>
        <v>14196.059004123856</v>
      </c>
      <c r="U117" s="209">
        <f t="shared" si="88"/>
        <v>15775.734029122681</v>
      </c>
      <c r="V117" s="209">
        <f t="shared" si="88"/>
        <v>16711.329954646251</v>
      </c>
      <c r="W117" s="209">
        <f t="shared" si="88"/>
        <v>17581.791549188529</v>
      </c>
      <c r="X117" s="209">
        <f t="shared" si="88"/>
        <v>19288.033319718401</v>
      </c>
      <c r="Y117" s="209">
        <f t="shared" si="88"/>
        <v>21753.230766930395</v>
      </c>
      <c r="Z117" s="209">
        <f t="shared" si="88"/>
        <v>21981.855529042252</v>
      </c>
      <c r="AA117" s="209">
        <f t="shared" si="88"/>
        <v>19225.169911731595</v>
      </c>
      <c r="AB117" s="209">
        <f t="shared" si="88"/>
        <v>19644.991450312449</v>
      </c>
      <c r="AC117" s="209">
        <f t="shared" si="88"/>
        <v>19673.7491180615</v>
      </c>
      <c r="AD117" s="209">
        <f t="shared" si="88"/>
        <v>19991.78270429805</v>
      </c>
      <c r="AE117" s="209">
        <f t="shared" si="88"/>
        <v>20601.803810689024</v>
      </c>
      <c r="AF117" s="209">
        <f t="shared" si="88"/>
        <v>20906.488962066498</v>
      </c>
      <c r="AG117" s="209">
        <f t="shared" si="88"/>
        <v>20904.666194149726</v>
      </c>
      <c r="AH117" s="209">
        <f t="shared" si="88"/>
        <v>20902.773782608019</v>
      </c>
      <c r="AI117" s="209">
        <f t="shared" si="88"/>
        <v>20900.808927621489</v>
      </c>
      <c r="AJ117" s="209">
        <f t="shared" si="88"/>
        <v>20898.768656268934</v>
      </c>
      <c r="AK117" s="209">
        <f t="shared" si="88"/>
        <v>20896.650901376757</v>
      </c>
      <c r="AL117" s="209">
        <f t="shared" si="88"/>
        <v>19595.245959717908</v>
      </c>
      <c r="AM117" s="209">
        <f t="shared" si="88"/>
        <v>18280.653504862225</v>
      </c>
      <c r="AN117" s="209">
        <f t="shared" si="88"/>
        <v>15837.930754238085</v>
      </c>
      <c r="AO117" s="209">
        <f t="shared" si="88"/>
        <v>12556.558195724283</v>
      </c>
      <c r="AP117" s="209">
        <f t="shared" si="88"/>
        <v>11094.922699561117</v>
      </c>
      <c r="AQ117" s="209">
        <f t="shared" si="88"/>
        <v>9363.929377817718</v>
      </c>
      <c r="AR117" s="209">
        <f t="shared" si="88"/>
        <v>8735.9630293529081</v>
      </c>
      <c r="AS117" s="209">
        <f t="shared" si="88"/>
        <v>7333.3367307371782</v>
      </c>
      <c r="AT117" s="209">
        <f t="shared" si="88"/>
        <v>5191.1426705671429</v>
      </c>
      <c r="AU117" s="209">
        <f t="shared" si="88"/>
        <v>3825.5220000000004</v>
      </c>
      <c r="AV117" s="209">
        <f t="shared" si="88"/>
        <v>3010.0526</v>
      </c>
      <c r="AW117" s="209">
        <f t="shared" si="88"/>
        <v>1010.5885900000001</v>
      </c>
      <c r="AX117" s="209">
        <f t="shared" si="88"/>
        <v>0</v>
      </c>
      <c r="AY117" s="209">
        <f t="shared" si="88"/>
        <v>0</v>
      </c>
      <c r="AZ117" s="209">
        <f t="shared" si="88"/>
        <v>0</v>
      </c>
      <c r="BA117" s="209">
        <f t="shared" si="88"/>
        <v>0</v>
      </c>
      <c r="BB117" s="209">
        <f t="shared" si="88"/>
        <v>0</v>
      </c>
      <c r="BC117" s="209">
        <f t="shared" si="88"/>
        <v>0</v>
      </c>
      <c r="BD117" s="209">
        <f t="shared" si="88"/>
        <v>0</v>
      </c>
      <c r="BE117" s="209"/>
      <c r="BF117" s="209"/>
    </row>
  </sheetData>
  <pageMargins left="0.7" right="0.7" top="0.75" bottom="0.75" header="0.3" footer="0.3"/>
  <pageSetup paperSize="5"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FCE4-7293-41DB-B9C5-015736B3A0F6}">
  <sheetPr>
    <pageSetUpPr fitToPage="1"/>
  </sheetPr>
  <dimension ref="A1:BE117"/>
  <sheetViews>
    <sheetView zoomScale="50" zoomScaleNormal="50" workbookViewId="0">
      <pane xSplit="2" ySplit="4" topLeftCell="AJ5" activePane="bottomRight" state="frozen"/>
      <selection activeCell="F31" sqref="F31"/>
      <selection pane="topRight" activeCell="F31" sqref="F31"/>
      <selection pane="bottomLeft" activeCell="F31" sqref="F31"/>
      <selection pane="bottomRight"/>
    </sheetView>
  </sheetViews>
  <sheetFormatPr defaultColWidth="9.19921875" defaultRowHeight="13.15" outlineLevelRow="1" outlineLevelCol="1" x14ac:dyDescent="0.4"/>
  <cols>
    <col min="1" max="1" width="44.46484375" style="66" customWidth="1"/>
    <col min="2" max="2" width="16" style="67" customWidth="1"/>
    <col min="3" max="18" width="10.73046875" style="64" customWidth="1" outlineLevel="1"/>
    <col min="19" max="29" width="10.73046875" style="64" customWidth="1"/>
    <col min="30" max="30" width="10.73046875" style="64" customWidth="1" outlineLevel="1"/>
    <col min="31" max="31" width="12.265625" style="64" customWidth="1" outlineLevel="1"/>
    <col min="32" max="56" width="10.73046875" style="64" customWidth="1" outlineLevel="1"/>
    <col min="57" max="16384" width="9.19921875" style="64"/>
  </cols>
  <sheetData>
    <row r="1" spans="1:57" x14ac:dyDescent="0.4">
      <c r="A1" s="66" t="s">
        <v>162</v>
      </c>
    </row>
    <row r="3" spans="1:57" ht="15" x14ac:dyDescent="0.4">
      <c r="A3" s="69" t="s">
        <v>70</v>
      </c>
      <c r="B3" s="63" t="s">
        <v>21</v>
      </c>
      <c r="C3" s="63">
        <v>2000</v>
      </c>
      <c r="D3" s="63">
        <v>2001</v>
      </c>
      <c r="E3" s="63">
        <v>2002</v>
      </c>
      <c r="F3" s="63">
        <v>2003</v>
      </c>
      <c r="G3" s="63">
        <v>2004</v>
      </c>
      <c r="H3" s="63">
        <v>2005</v>
      </c>
      <c r="I3" s="63">
        <v>2006</v>
      </c>
      <c r="J3" s="63">
        <v>2007</v>
      </c>
      <c r="K3" s="63">
        <v>2008</v>
      </c>
      <c r="L3" s="63">
        <v>2009</v>
      </c>
      <c r="M3" s="63">
        <v>2010</v>
      </c>
      <c r="N3" s="63">
        <v>2011</v>
      </c>
      <c r="O3" s="63">
        <v>2012</v>
      </c>
      <c r="P3" s="63">
        <v>2013</v>
      </c>
      <c r="Q3" s="63">
        <v>2014</v>
      </c>
      <c r="R3" s="63">
        <v>2015</v>
      </c>
      <c r="S3" s="63">
        <v>2016</v>
      </c>
      <c r="T3" s="63">
        <v>2017</v>
      </c>
      <c r="U3" s="63">
        <v>2018</v>
      </c>
      <c r="V3" s="63">
        <v>2019</v>
      </c>
      <c r="W3" s="63">
        <v>2020</v>
      </c>
      <c r="X3" s="63">
        <v>2021</v>
      </c>
      <c r="Y3" s="63">
        <v>2022</v>
      </c>
      <c r="Z3" s="63">
        <v>2023</v>
      </c>
      <c r="AA3" s="63">
        <v>2024</v>
      </c>
      <c r="AB3" s="63">
        <v>2025</v>
      </c>
      <c r="AC3" s="63">
        <v>2026</v>
      </c>
      <c r="AD3" s="63">
        <v>2027</v>
      </c>
      <c r="AE3" s="63">
        <v>2028</v>
      </c>
      <c r="AF3" s="63">
        <v>2029</v>
      </c>
      <c r="AG3" s="63">
        <v>2030</v>
      </c>
      <c r="AH3" s="63">
        <v>2031</v>
      </c>
      <c r="AI3" s="63">
        <v>2032</v>
      </c>
      <c r="AJ3" s="63">
        <v>2033</v>
      </c>
      <c r="AK3" s="63">
        <v>2034</v>
      </c>
      <c r="AL3" s="63">
        <v>2035</v>
      </c>
      <c r="AM3" s="63">
        <v>2036</v>
      </c>
      <c r="AN3" s="63">
        <v>2037</v>
      </c>
      <c r="AO3" s="63">
        <v>2038</v>
      </c>
      <c r="AP3" s="63">
        <v>2039</v>
      </c>
      <c r="AQ3" s="63">
        <v>2040</v>
      </c>
      <c r="AR3" s="63">
        <v>2041</v>
      </c>
      <c r="AS3" s="63">
        <v>2042</v>
      </c>
      <c r="AT3" s="63">
        <v>2043</v>
      </c>
      <c r="AU3" s="63">
        <v>2044</v>
      </c>
      <c r="AV3" s="63">
        <v>2045</v>
      </c>
      <c r="AW3" s="63">
        <v>2046</v>
      </c>
      <c r="AX3" s="63">
        <v>2047</v>
      </c>
      <c r="AY3" s="63">
        <v>2048</v>
      </c>
      <c r="AZ3" s="63">
        <v>2049</v>
      </c>
      <c r="BA3" s="63">
        <v>2050</v>
      </c>
      <c r="BB3" s="63">
        <v>2051</v>
      </c>
      <c r="BC3" s="63">
        <v>2052</v>
      </c>
      <c r="BD3" s="63">
        <v>2053</v>
      </c>
      <c r="BE3" s="62"/>
    </row>
    <row r="4" spans="1:57" x14ac:dyDescent="0.4">
      <c r="A4" s="65" t="s">
        <v>161</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row>
    <row r="5" spans="1:57" s="75" customFormat="1" x14ac:dyDescent="0.4">
      <c r="A5" s="204" t="s">
        <v>151</v>
      </c>
      <c r="B5" s="185">
        <f>SUM(C5:BB5)</f>
        <v>291858.43716137001</v>
      </c>
      <c r="C5" s="205">
        <v>300</v>
      </c>
      <c r="D5" s="205">
        <v>3000</v>
      </c>
      <c r="E5" s="205">
        <v>8500</v>
      </c>
      <c r="F5" s="205">
        <v>45000</v>
      </c>
      <c r="G5" s="205">
        <v>20000</v>
      </c>
      <c r="H5" s="205">
        <v>17210</v>
      </c>
      <c r="I5" s="205">
        <v>5505</v>
      </c>
      <c r="J5" s="205">
        <v>19827.550999999999</v>
      </c>
      <c r="K5" s="205">
        <v>10816.014999999999</v>
      </c>
      <c r="L5" s="205">
        <v>12381</v>
      </c>
      <c r="M5" s="205">
        <v>16256.308999999999</v>
      </c>
      <c r="N5" s="205">
        <v>17405.172999999999</v>
      </c>
      <c r="O5" s="205">
        <v>15151</v>
      </c>
      <c r="P5" s="205">
        <v>8846.7974999999988</v>
      </c>
      <c r="Q5" s="205">
        <v>13608.802849999998</v>
      </c>
      <c r="R5" s="205">
        <v>2229.7888113699996</v>
      </c>
      <c r="S5" s="205">
        <v>0</v>
      </c>
      <c r="T5" s="205">
        <v>9845</v>
      </c>
      <c r="U5" s="205">
        <v>3091</v>
      </c>
      <c r="V5" s="205">
        <v>24235</v>
      </c>
      <c r="W5" s="205">
        <v>20050</v>
      </c>
      <c r="X5" s="205">
        <v>18600</v>
      </c>
      <c r="Y5" s="205"/>
      <c r="Z5" s="205"/>
      <c r="AA5" s="205"/>
      <c r="AB5" s="205"/>
      <c r="AC5" s="205"/>
      <c r="AD5" s="202"/>
      <c r="AE5" s="202"/>
      <c r="AF5" s="202"/>
      <c r="AG5" s="202"/>
      <c r="AH5" s="202"/>
      <c r="AI5" s="202"/>
      <c r="AJ5" s="202"/>
      <c r="AK5" s="202"/>
      <c r="AL5" s="202"/>
      <c r="AM5" s="202"/>
      <c r="AN5" s="202"/>
      <c r="AO5" s="202"/>
      <c r="AP5" s="202"/>
      <c r="AQ5" s="202"/>
      <c r="AR5" s="206"/>
      <c r="AS5" s="206"/>
      <c r="AT5" s="206"/>
    </row>
    <row r="6" spans="1:57" s="71" customFormat="1" x14ac:dyDescent="0.4">
      <c r="A6" s="72"/>
      <c r="B6" s="185"/>
      <c r="C6" s="186"/>
      <c r="D6" s="186"/>
      <c r="E6" s="186"/>
      <c r="F6" s="186"/>
      <c r="G6" s="186"/>
      <c r="H6" s="186"/>
      <c r="I6" s="186"/>
      <c r="J6" s="186"/>
      <c r="K6" s="186"/>
      <c r="L6" s="186"/>
      <c r="M6" s="186"/>
      <c r="N6" s="186"/>
      <c r="O6" s="186"/>
      <c r="P6" s="186"/>
      <c r="Q6" s="186"/>
      <c r="R6" s="189"/>
      <c r="S6" s="189"/>
      <c r="T6" s="189"/>
      <c r="U6" s="189"/>
      <c r="V6" s="189"/>
      <c r="W6" s="189"/>
      <c r="X6" s="189"/>
      <c r="Y6" s="189"/>
      <c r="Z6" s="189"/>
      <c r="AA6" s="189"/>
      <c r="AB6" s="189"/>
      <c r="AC6" s="189"/>
      <c r="AD6" s="188"/>
      <c r="AE6" s="188"/>
      <c r="AF6" s="188"/>
      <c r="AG6" s="188"/>
      <c r="AH6" s="188"/>
      <c r="AI6" s="188"/>
      <c r="AJ6" s="188"/>
      <c r="AK6" s="188"/>
      <c r="AL6" s="188"/>
      <c r="AM6" s="188"/>
      <c r="AN6" s="188"/>
      <c r="AO6" s="188"/>
      <c r="AP6" s="188"/>
      <c r="AQ6" s="188"/>
      <c r="AR6" s="187"/>
      <c r="AS6" s="187"/>
      <c r="AT6" s="187"/>
    </row>
    <row r="7" spans="1:57" s="75" customFormat="1" x14ac:dyDescent="0.4">
      <c r="A7" s="204" t="s">
        <v>154</v>
      </c>
      <c r="B7" s="185">
        <f>SUM(C7:BB7)</f>
        <v>231503.02555289966</v>
      </c>
      <c r="C7" s="205"/>
      <c r="D7" s="205"/>
      <c r="E7" s="205"/>
      <c r="F7" s="205"/>
      <c r="G7" s="205"/>
      <c r="H7" s="205"/>
      <c r="I7" s="205"/>
      <c r="J7" s="205"/>
      <c r="K7" s="205"/>
      <c r="L7" s="205"/>
      <c r="M7" s="205"/>
      <c r="N7" s="205"/>
      <c r="O7" s="205"/>
      <c r="P7" s="205"/>
      <c r="Q7" s="205"/>
      <c r="R7" s="205"/>
      <c r="S7" s="205"/>
      <c r="T7" s="205"/>
      <c r="U7" s="205"/>
      <c r="V7" s="205"/>
      <c r="W7" s="205"/>
      <c r="X7" s="205">
        <f>SUM('input-capital'!H72:M72)-SUM(S5:X5)-37-35</f>
        <v>19118.63714803569</v>
      </c>
      <c r="Y7" s="205">
        <f>'input-capital'!N72</f>
        <v>80480.9142065864</v>
      </c>
      <c r="Z7" s="205">
        <f>'input-capital'!O72</f>
        <v>43424.551356108008</v>
      </c>
      <c r="AA7" s="205">
        <f>'input-capital'!P72</f>
        <v>6404.1550735759993</v>
      </c>
      <c r="AB7" s="205">
        <f>'input-capital'!Q72</f>
        <v>16282.964808593599</v>
      </c>
      <c r="AC7" s="205">
        <f>'input-capital'!R72</f>
        <v>6958.5578399999995</v>
      </c>
      <c r="AD7" s="205">
        <f>'input-capital'!S72</f>
        <v>29416.622559999996</v>
      </c>
      <c r="AE7" s="205">
        <f>'input-capital'!T72</f>
        <v>29416.622559999996</v>
      </c>
      <c r="AF7" s="205"/>
      <c r="AG7" s="205"/>
      <c r="AH7" s="205"/>
      <c r="AI7" s="205"/>
      <c r="AJ7" s="205"/>
      <c r="AK7" s="205"/>
      <c r="AL7" s="205"/>
      <c r="AM7" s="205"/>
      <c r="AN7" s="205"/>
      <c r="AO7" s="205"/>
      <c r="AP7" s="205"/>
      <c r="AQ7" s="205"/>
      <c r="AR7" s="206"/>
      <c r="AS7" s="206"/>
      <c r="AT7" s="206"/>
    </row>
    <row r="8" spans="1:57" s="75" customFormat="1" x14ac:dyDescent="0.4">
      <c r="A8" s="79" t="s">
        <v>152</v>
      </c>
      <c r="B8" s="185"/>
      <c r="C8" s="205"/>
      <c r="D8" s="205"/>
      <c r="E8" s="205"/>
      <c r="F8" s="205"/>
      <c r="G8" s="205"/>
      <c r="H8" s="205"/>
      <c r="I8" s="205"/>
      <c r="J8" s="205"/>
      <c r="K8" s="205"/>
      <c r="L8" s="205"/>
      <c r="M8" s="205"/>
      <c r="N8" s="205"/>
      <c r="O8" s="205"/>
      <c r="P8" s="205"/>
      <c r="Q8" s="205"/>
      <c r="R8" s="190"/>
      <c r="S8" s="190"/>
      <c r="T8" s="190"/>
      <c r="U8" s="190"/>
      <c r="V8" s="190"/>
      <c r="W8" s="190"/>
      <c r="X8" s="190">
        <f>'input-%'!C27</f>
        <v>3.5499999999999997E-2</v>
      </c>
      <c r="Y8" s="190">
        <f>'input-%'!C28</f>
        <v>3.6415259999999998E-2</v>
      </c>
      <c r="Z8" s="190">
        <f>'input-%'!C29</f>
        <v>3.7098519999999996E-2</v>
      </c>
      <c r="AA8" s="190">
        <f>'input-%'!C30</f>
        <v>3.7396639999999995E-2</v>
      </c>
      <c r="AB8" s="190">
        <f>'input-%'!C31</f>
        <v>3.7600429999999997E-2</v>
      </c>
      <c r="AC8" s="190">
        <f>'input-%'!C32</f>
        <v>3.7866709999999998E-2</v>
      </c>
      <c r="AD8" s="190">
        <f>'input-%'!C33</f>
        <v>3.8151930000000001E-2</v>
      </c>
      <c r="AE8" s="190">
        <f>'input-%'!C34</f>
        <v>3.8365109999999994E-2</v>
      </c>
      <c r="AF8" s="206"/>
      <c r="AG8" s="206"/>
      <c r="AH8" s="206"/>
      <c r="AI8" s="206"/>
      <c r="AJ8" s="206"/>
      <c r="AK8" s="206"/>
      <c r="AL8" s="206"/>
      <c r="AM8" s="206"/>
      <c r="AN8" s="206"/>
      <c r="AO8" s="206"/>
      <c r="AP8" s="206"/>
      <c r="AQ8" s="206"/>
      <c r="AR8" s="206"/>
      <c r="AS8" s="206"/>
      <c r="AT8" s="206"/>
    </row>
    <row r="9" spans="1:57" s="75" customFormat="1" x14ac:dyDescent="0.4">
      <c r="A9" s="79" t="s">
        <v>153</v>
      </c>
      <c r="B9" s="185"/>
      <c r="C9" s="205"/>
      <c r="D9" s="205"/>
      <c r="E9" s="205"/>
      <c r="F9" s="205"/>
      <c r="G9" s="205"/>
      <c r="H9" s="205"/>
      <c r="I9" s="205"/>
      <c r="J9" s="205"/>
      <c r="K9" s="205"/>
      <c r="L9" s="205"/>
      <c r="M9" s="205"/>
      <c r="N9" s="205"/>
      <c r="O9" s="205"/>
      <c r="P9" s="205"/>
      <c r="Q9" s="205"/>
      <c r="R9" s="189"/>
      <c r="S9" s="189"/>
      <c r="T9" s="189"/>
      <c r="U9" s="189"/>
      <c r="V9" s="189"/>
      <c r="W9" s="189"/>
      <c r="X9" s="189">
        <v>25</v>
      </c>
      <c r="Y9" s="189">
        <v>25</v>
      </c>
      <c r="Z9" s="189">
        <v>25</v>
      </c>
      <c r="AA9" s="189">
        <v>25</v>
      </c>
      <c r="AB9" s="189">
        <v>25</v>
      </c>
      <c r="AC9" s="189">
        <v>25</v>
      </c>
      <c r="AD9" s="189">
        <v>25</v>
      </c>
      <c r="AE9" s="189">
        <v>25</v>
      </c>
      <c r="AF9" s="206"/>
      <c r="AG9" s="206"/>
      <c r="AH9" s="206"/>
      <c r="AI9" s="206"/>
      <c r="AJ9" s="206"/>
      <c r="AK9" s="206"/>
      <c r="AL9" s="206"/>
      <c r="AM9" s="206"/>
      <c r="AN9" s="206"/>
      <c r="AO9" s="206"/>
      <c r="AP9" s="206"/>
      <c r="AQ9" s="206"/>
      <c r="AR9" s="206"/>
      <c r="AS9" s="206"/>
      <c r="AT9" s="206"/>
    </row>
    <row r="10" spans="1:57" s="71" customFormat="1" x14ac:dyDescent="0.4">
      <c r="A10" s="72"/>
      <c r="B10" s="185"/>
      <c r="C10" s="186"/>
      <c r="D10" s="186"/>
      <c r="E10" s="186"/>
      <c r="F10" s="186"/>
      <c r="G10" s="186"/>
      <c r="H10" s="186"/>
      <c r="I10" s="186"/>
      <c r="J10" s="186"/>
      <c r="K10" s="186"/>
      <c r="L10" s="186"/>
      <c r="M10" s="186"/>
      <c r="N10" s="186"/>
      <c r="O10" s="186"/>
      <c r="P10" s="186"/>
      <c r="Q10" s="186"/>
      <c r="R10" s="189"/>
      <c r="S10" s="189"/>
      <c r="T10" s="189"/>
      <c r="U10" s="189"/>
      <c r="V10" s="189"/>
      <c r="W10" s="189"/>
      <c r="X10" s="189"/>
      <c r="Y10" s="189"/>
      <c r="Z10" s="189"/>
      <c r="AA10" s="189"/>
      <c r="AB10" s="189"/>
      <c r="AC10" s="189"/>
      <c r="AD10" s="187"/>
      <c r="AE10" s="187"/>
      <c r="AF10" s="187"/>
      <c r="AG10" s="187"/>
      <c r="AH10" s="187"/>
      <c r="AI10" s="187"/>
      <c r="AJ10" s="187"/>
      <c r="AK10" s="187"/>
      <c r="AL10" s="187"/>
      <c r="AM10" s="187"/>
      <c r="AN10" s="187"/>
      <c r="AO10" s="187"/>
      <c r="AP10" s="187"/>
      <c r="AQ10" s="187"/>
      <c r="AR10" s="187"/>
      <c r="AS10" s="187"/>
      <c r="AT10" s="187"/>
    </row>
    <row r="11" spans="1:57" s="71" customFormat="1" x14ac:dyDescent="0.4">
      <c r="A11" s="72"/>
      <c r="B11" s="185"/>
      <c r="C11" s="186"/>
      <c r="D11" s="186"/>
      <c r="E11" s="186"/>
      <c r="F11" s="186"/>
      <c r="G11" s="186"/>
      <c r="H11" s="186"/>
      <c r="I11" s="186"/>
      <c r="J11" s="186"/>
      <c r="K11" s="186"/>
      <c r="L11" s="186"/>
      <c r="M11" s="186"/>
      <c r="N11" s="186"/>
      <c r="O11" s="186"/>
      <c r="P11" s="186"/>
      <c r="Q11" s="186"/>
      <c r="R11" s="187"/>
      <c r="S11" s="189"/>
      <c r="T11" s="189"/>
      <c r="U11" s="189"/>
      <c r="V11" s="189"/>
      <c r="W11" s="189"/>
      <c r="X11" s="189"/>
      <c r="Y11" s="189"/>
      <c r="Z11" s="189"/>
      <c r="AA11" s="189"/>
      <c r="AB11" s="189"/>
      <c r="AC11" s="189"/>
      <c r="AD11" s="187"/>
      <c r="AE11" s="187"/>
      <c r="AF11" s="187"/>
      <c r="AG11" s="187"/>
      <c r="AH11" s="187"/>
      <c r="AI11" s="187"/>
      <c r="AJ11" s="187"/>
      <c r="AK11" s="187"/>
      <c r="AL11" s="187"/>
      <c r="AM11" s="187"/>
      <c r="AN11" s="187"/>
      <c r="AO11" s="187"/>
      <c r="AP11" s="187"/>
      <c r="AQ11" s="187"/>
      <c r="AR11" s="187"/>
      <c r="AS11" s="187"/>
      <c r="AT11" s="187"/>
    </row>
    <row r="12" spans="1:57" s="202" customFormat="1" hidden="1" outlineLevel="1" x14ac:dyDescent="0.4">
      <c r="A12" s="203" t="s">
        <v>155</v>
      </c>
      <c r="B12" s="192">
        <f>SUM(X12:BE12)</f>
        <v>126215.04963113123</v>
      </c>
      <c r="C12" s="195">
        <v>0</v>
      </c>
      <c r="D12" s="195">
        <v>12.17019</v>
      </c>
      <c r="E12" s="195">
        <v>140.65773999999999</v>
      </c>
      <c r="F12" s="195">
        <v>523.01718000000005</v>
      </c>
      <c r="G12" s="195">
        <v>2551.1753599999997</v>
      </c>
      <c r="H12" s="201">
        <v>3620.7251799999995</v>
      </c>
      <c r="I12" s="201">
        <v>4707.3492507745877</v>
      </c>
      <c r="J12" s="201">
        <v>5288.4688928135656</v>
      </c>
      <c r="K12" s="201">
        <v>6472.9670860234619</v>
      </c>
      <c r="L12" s="201">
        <v>7232.3223060725468</v>
      </c>
      <c r="M12" s="194">
        <v>8054.6684176505278</v>
      </c>
      <c r="N12" s="194">
        <v>8648.6209935357583</v>
      </c>
      <c r="O12" s="194">
        <v>9588.6982706949748</v>
      </c>
      <c r="P12" s="194">
        <v>10424.45994611166</v>
      </c>
      <c r="Q12" s="194">
        <v>11150.600755040565</v>
      </c>
      <c r="R12" s="195">
        <v>12066.687546212144</v>
      </c>
      <c r="S12" s="195">
        <v>12682.657609537233</v>
      </c>
      <c r="T12" s="195">
        <v>13029.991792350225</v>
      </c>
      <c r="U12" s="195">
        <v>13045.706498760599</v>
      </c>
      <c r="V12" s="195">
        <v>9292.5920844339598</v>
      </c>
      <c r="W12" s="195">
        <v>8509.8504302269012</v>
      </c>
      <c r="X12" s="195">
        <v>7718.3520986701997</v>
      </c>
      <c r="Y12" s="195">
        <v>7341.7640090266004</v>
      </c>
      <c r="Z12" s="195">
        <v>5767.9892483220501</v>
      </c>
      <c r="AA12" s="195">
        <v>5148.7942861168194</v>
      </c>
      <c r="AB12" s="195">
        <v>5321.9833916465896</v>
      </c>
      <c r="AC12" s="195">
        <v>5501.3232844388403</v>
      </c>
      <c r="AD12" s="195">
        <v>5687.0434127050103</v>
      </c>
      <c r="AE12" s="195">
        <v>5879.3821792643503</v>
      </c>
      <c r="AF12" s="195">
        <v>6078.5874204041602</v>
      </c>
      <c r="AG12" s="195">
        <v>6284.9165343988698</v>
      </c>
      <c r="AH12" s="195">
        <v>6498.63702550584</v>
      </c>
      <c r="AI12" s="195">
        <v>6720.0268555349303</v>
      </c>
      <c r="AJ12" s="195">
        <v>6949.3749552661002</v>
      </c>
      <c r="AK12" s="195">
        <v>7186.9811428585799</v>
      </c>
      <c r="AL12" s="195">
        <v>6043.2336431746999</v>
      </c>
      <c r="AM12" s="195">
        <v>5680.10037963791</v>
      </c>
      <c r="AN12" s="195">
        <v>4693.9074897186392</v>
      </c>
      <c r="AO12" s="195">
        <v>4057.7244772561303</v>
      </c>
      <c r="AP12" s="195">
        <v>3608.6088958792402</v>
      </c>
      <c r="AQ12" s="195">
        <v>2915.6787813056922</v>
      </c>
      <c r="AR12" s="195">
        <v>2863.88454</v>
      </c>
      <c r="AS12" s="195">
        <v>2852.6142600000003</v>
      </c>
      <c r="AT12" s="195">
        <v>2398.9964899999995</v>
      </c>
      <c r="AU12" s="195">
        <v>2176.3127899999999</v>
      </c>
      <c r="AV12" s="195">
        <v>838.83204000000001</v>
      </c>
      <c r="AW12" s="195"/>
      <c r="AX12" s="192"/>
      <c r="AY12" s="192"/>
      <c r="AZ12" s="192"/>
      <c r="BA12" s="192"/>
    </row>
    <row r="13" spans="1:57" s="202" customFormat="1" hidden="1" outlineLevel="1" x14ac:dyDescent="0.4">
      <c r="A13" s="203" t="s">
        <v>156</v>
      </c>
      <c r="B13" s="192">
        <f>SUM(X13:BE13)</f>
        <v>40705.871347958688</v>
      </c>
      <c r="C13" s="195">
        <v>17.697950000000002</v>
      </c>
      <c r="D13" s="195">
        <v>78.936149999999998</v>
      </c>
      <c r="E13" s="195">
        <v>414.99543000000006</v>
      </c>
      <c r="F13" s="195">
        <v>956.32118000000014</v>
      </c>
      <c r="G13" s="195">
        <v>3420.6824000000001</v>
      </c>
      <c r="H13" s="201">
        <v>4154.0603417406446</v>
      </c>
      <c r="I13" s="201">
        <v>4519.5036900783289</v>
      </c>
      <c r="J13" s="201">
        <v>4767.1280936762578</v>
      </c>
      <c r="K13" s="201">
        <v>5277.4030176388378</v>
      </c>
      <c r="L13" s="201">
        <v>5254.2171933150239</v>
      </c>
      <c r="M13" s="194">
        <v>5809.2664704604904</v>
      </c>
      <c r="N13" s="194">
        <v>5896.4829554347989</v>
      </c>
      <c r="O13" s="194">
        <v>6029.6561257689418</v>
      </c>
      <c r="P13" s="194">
        <v>5910.1733442428649</v>
      </c>
      <c r="Q13" s="194">
        <v>5692.858028990413</v>
      </c>
      <c r="R13" s="195">
        <v>5540.8657117843486</v>
      </c>
      <c r="S13" s="195">
        <v>5013.1950793281067</v>
      </c>
      <c r="T13" s="195">
        <v>4486.3581809500265</v>
      </c>
      <c r="U13" s="195">
        <v>4134.95269377355</v>
      </c>
      <c r="V13" s="195">
        <v>3772.8270904774699</v>
      </c>
      <c r="W13" s="195">
        <v>4000.7244600670701</v>
      </c>
      <c r="X13" s="195">
        <v>3983.67609034008</v>
      </c>
      <c r="Y13" s="195">
        <v>3691.7765262897296</v>
      </c>
      <c r="Z13" s="195">
        <v>3451.9885617300797</v>
      </c>
      <c r="AA13" s="195">
        <v>3268.0126500333299</v>
      </c>
      <c r="AB13" s="195">
        <v>3094.0109916346501</v>
      </c>
      <c r="AC13" s="195">
        <v>2913.8306507056495</v>
      </c>
      <c r="AD13" s="195">
        <v>2727.2411276020298</v>
      </c>
      <c r="AE13" s="195">
        <v>2534.0029928294102</v>
      </c>
      <c r="AF13" s="195">
        <v>2333.86731880569</v>
      </c>
      <c r="AG13" s="195">
        <v>2126.57569041631</v>
      </c>
      <c r="AH13" s="195">
        <v>1911.85934700297</v>
      </c>
      <c r="AI13" s="195">
        <v>1689.43914342383</v>
      </c>
      <c r="AJ13" s="195">
        <v>1459.0250071267919</v>
      </c>
      <c r="AK13" s="195">
        <v>1220.3153557436622</v>
      </c>
      <c r="AL13" s="195">
        <v>985.71055295934298</v>
      </c>
      <c r="AM13" s="195">
        <v>806.57196237833693</v>
      </c>
      <c r="AN13" s="195">
        <v>652.55034880407197</v>
      </c>
      <c r="AO13" s="195">
        <v>526.41172417320001</v>
      </c>
      <c r="AP13" s="195">
        <v>417.34562544540495</v>
      </c>
      <c r="AQ13" s="195">
        <v>325.06409051411742</v>
      </c>
      <c r="AR13" s="195">
        <v>248.72212000000002</v>
      </c>
      <c r="AS13" s="195">
        <v>173.20445999999998</v>
      </c>
      <c r="AT13" s="195">
        <v>105.43427</v>
      </c>
      <c r="AU13" s="195">
        <v>48.618849999999995</v>
      </c>
      <c r="AV13" s="195">
        <v>10.61589</v>
      </c>
      <c r="AW13" s="195"/>
      <c r="AX13" s="192"/>
      <c r="AY13" s="192"/>
      <c r="AZ13" s="192"/>
      <c r="BA13" s="192"/>
    </row>
    <row r="14" spans="1:57" s="188" customFormat="1" hidden="1" outlineLevel="1" x14ac:dyDescent="0.4">
      <c r="A14" s="196"/>
      <c r="B14" s="192"/>
      <c r="C14" s="192"/>
      <c r="D14" s="192"/>
      <c r="E14" s="192"/>
      <c r="F14" s="192"/>
      <c r="G14" s="192"/>
      <c r="H14" s="193"/>
      <c r="I14" s="193"/>
      <c r="J14" s="193"/>
      <c r="K14" s="193"/>
      <c r="L14" s="193"/>
      <c r="M14" s="194"/>
      <c r="N14" s="194"/>
      <c r="O14" s="194"/>
      <c r="P14" s="194"/>
      <c r="Q14" s="194"/>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row>
    <row r="15" spans="1:57" s="188" customFormat="1" hidden="1" outlineLevel="1" x14ac:dyDescent="0.4">
      <c r="A15" s="191" t="s">
        <v>157</v>
      </c>
      <c r="B15" s="197">
        <f>SUM(C15:BC15)</f>
        <v>18600</v>
      </c>
      <c r="C15" s="192"/>
      <c r="D15" s="192"/>
      <c r="E15" s="192"/>
      <c r="F15" s="192"/>
      <c r="G15" s="192"/>
      <c r="H15" s="193"/>
      <c r="I15" s="193"/>
      <c r="J15" s="193"/>
      <c r="K15" s="193"/>
      <c r="L15" s="193"/>
      <c r="M15" s="194"/>
      <c r="N15" s="194"/>
      <c r="O15" s="194"/>
      <c r="P15" s="194"/>
      <c r="Q15" s="194"/>
      <c r="R15" s="192"/>
      <c r="S15" s="192"/>
      <c r="T15" s="192"/>
      <c r="U15" s="192"/>
      <c r="V15" s="192"/>
      <c r="W15" s="192"/>
      <c r="X15" s="195">
        <f>+X5</f>
        <v>18600</v>
      </c>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row>
    <row r="16" spans="1:57" s="202" customFormat="1" hidden="1" outlineLevel="1" x14ac:dyDescent="0.4">
      <c r="A16" s="61" t="s">
        <v>83</v>
      </c>
      <c r="B16" s="197">
        <f>SUM(C16:BC16)</f>
        <v>18600</v>
      </c>
      <c r="C16" s="192"/>
      <c r="D16" s="192"/>
      <c r="E16" s="192"/>
      <c r="F16" s="192"/>
      <c r="G16" s="192"/>
      <c r="H16" s="193"/>
      <c r="I16" s="193"/>
      <c r="J16" s="193"/>
      <c r="K16" s="193"/>
      <c r="L16" s="193"/>
      <c r="M16" s="194"/>
      <c r="N16" s="194"/>
      <c r="O16" s="194"/>
      <c r="P16" s="194"/>
      <c r="Q16" s="194"/>
      <c r="R16" s="192"/>
      <c r="S16" s="192"/>
      <c r="T16" s="192"/>
      <c r="U16" s="192"/>
      <c r="V16" s="192"/>
      <c r="W16" s="192"/>
      <c r="X16" s="195">
        <v>173.80739</v>
      </c>
      <c r="Y16" s="195">
        <v>536.41906999999992</v>
      </c>
      <c r="Z16" s="195">
        <v>550.82015999999999</v>
      </c>
      <c r="AA16" s="195">
        <v>565.60891000000004</v>
      </c>
      <c r="AB16" s="195">
        <v>580.79575999999997</v>
      </c>
      <c r="AC16" s="195">
        <v>596.3914400000001</v>
      </c>
      <c r="AD16" s="195">
        <v>612.40701000000001</v>
      </c>
      <c r="AE16" s="195">
        <v>628.85380999999995</v>
      </c>
      <c r="AF16" s="195">
        <v>645.74346000000003</v>
      </c>
      <c r="AG16" s="195">
        <v>663.08792000000005</v>
      </c>
      <c r="AH16" s="195">
        <v>680.89947000000006</v>
      </c>
      <c r="AI16" s="195">
        <v>699.19074000000001</v>
      </c>
      <c r="AJ16" s="195">
        <v>717.97465</v>
      </c>
      <c r="AK16" s="195">
        <v>737.26452999999992</v>
      </c>
      <c r="AL16" s="195">
        <v>757.07401000000004</v>
      </c>
      <c r="AM16" s="195">
        <v>777.41714999999999</v>
      </c>
      <c r="AN16" s="195">
        <v>798.30835999999999</v>
      </c>
      <c r="AO16" s="195">
        <v>819.76243999999997</v>
      </c>
      <c r="AP16" s="195">
        <v>841.79458999999997</v>
      </c>
      <c r="AQ16" s="195">
        <v>864.42043000000001</v>
      </c>
      <c r="AR16" s="195">
        <v>887.65597000000002</v>
      </c>
      <c r="AS16" s="195">
        <v>911.51772000000005</v>
      </c>
      <c r="AT16" s="195">
        <v>936.02260000000001</v>
      </c>
      <c r="AU16" s="195">
        <v>961.18795000000011</v>
      </c>
      <c r="AV16" s="195">
        <v>987.03166999999985</v>
      </c>
      <c r="AW16" s="195">
        <v>668.54278999999997</v>
      </c>
      <c r="AX16" s="192">
        <v>0</v>
      </c>
      <c r="AY16" s="192"/>
      <c r="AZ16" s="192"/>
      <c r="BA16" s="192"/>
      <c r="BB16" s="192"/>
      <c r="BC16" s="192"/>
      <c r="BD16" s="192"/>
    </row>
    <row r="17" spans="1:56" s="202" customFormat="1" hidden="1" outlineLevel="1" x14ac:dyDescent="0.4">
      <c r="A17" s="61" t="s">
        <v>13</v>
      </c>
      <c r="B17" s="197">
        <f>SUM(C17:BC17)</f>
        <v>7009.8471200000013</v>
      </c>
      <c r="C17" s="192"/>
      <c r="D17" s="192"/>
      <c r="E17" s="192"/>
      <c r="F17" s="192"/>
      <c r="G17" s="192"/>
      <c r="H17" s="193"/>
      <c r="I17" s="193"/>
      <c r="J17" s="193"/>
      <c r="K17" s="193"/>
      <c r="L17" s="193"/>
      <c r="M17" s="194"/>
      <c r="N17" s="194"/>
      <c r="O17" s="194"/>
      <c r="P17" s="194"/>
      <c r="Q17" s="194"/>
      <c r="R17" s="192"/>
      <c r="S17" s="192"/>
      <c r="T17" s="192"/>
      <c r="U17" s="192"/>
      <c r="V17" s="192"/>
      <c r="W17" s="192"/>
      <c r="X17" s="195">
        <v>290.36625000000004</v>
      </c>
      <c r="Y17" s="195">
        <v>484.51097000000004</v>
      </c>
      <c r="Z17" s="195">
        <v>470.01687000000004</v>
      </c>
      <c r="AA17" s="195">
        <v>455.13259999999997</v>
      </c>
      <c r="AB17" s="195">
        <v>439.84764999999999</v>
      </c>
      <c r="AC17" s="195">
        <v>424.15122000000002</v>
      </c>
      <c r="AD17" s="195">
        <v>408.03219999999993</v>
      </c>
      <c r="AE17" s="195">
        <v>391.47915999999998</v>
      </c>
      <c r="AF17" s="195">
        <v>374.48040000000003</v>
      </c>
      <c r="AG17" s="195">
        <v>357.02390000000003</v>
      </c>
      <c r="AH17" s="195">
        <v>339.09727999999996</v>
      </c>
      <c r="AI17" s="195">
        <v>320.68783999999999</v>
      </c>
      <c r="AJ17" s="195">
        <v>301.78258</v>
      </c>
      <c r="AK17" s="195">
        <v>282.36806999999999</v>
      </c>
      <c r="AL17" s="195">
        <v>262.43061</v>
      </c>
      <c r="AM17" s="195">
        <v>241.95603</v>
      </c>
      <c r="AN17" s="195">
        <v>220.92983999999998</v>
      </c>
      <c r="AO17" s="195">
        <v>199.33713999999998</v>
      </c>
      <c r="AP17" s="195">
        <v>177.16262999999998</v>
      </c>
      <c r="AQ17" s="195">
        <v>154.39058</v>
      </c>
      <c r="AR17" s="195">
        <v>131.00491</v>
      </c>
      <c r="AS17" s="195">
        <v>106.98896000000001</v>
      </c>
      <c r="AT17" s="195">
        <v>82.325749999999999</v>
      </c>
      <c r="AU17" s="195">
        <v>56.99776</v>
      </c>
      <c r="AV17" s="195">
        <v>30.987029999999997</v>
      </c>
      <c r="AW17" s="195">
        <v>6.3588900000000006</v>
      </c>
      <c r="AX17" s="192">
        <v>0</v>
      </c>
      <c r="AY17" s="192"/>
      <c r="AZ17" s="192"/>
      <c r="BA17" s="192"/>
      <c r="BB17" s="192"/>
      <c r="BC17" s="192"/>
      <c r="BD17" s="192"/>
    </row>
    <row r="18" spans="1:56" s="188" customFormat="1" hidden="1" outlineLevel="1" x14ac:dyDescent="0.4">
      <c r="A18" s="61" t="s">
        <v>158</v>
      </c>
      <c r="B18" s="197">
        <f>SUM(C18:BC18)</f>
        <v>25609.847119999999</v>
      </c>
      <c r="C18" s="192"/>
      <c r="D18" s="192"/>
      <c r="E18" s="192"/>
      <c r="F18" s="192"/>
      <c r="G18" s="192"/>
      <c r="H18" s="193"/>
      <c r="I18" s="193"/>
      <c r="J18" s="193"/>
      <c r="K18" s="193"/>
      <c r="L18" s="193"/>
      <c r="M18" s="194"/>
      <c r="N18" s="194"/>
      <c r="O18" s="194"/>
      <c r="P18" s="194"/>
      <c r="Q18" s="194"/>
      <c r="R18" s="192"/>
      <c r="S18" s="192"/>
      <c r="T18" s="192"/>
      <c r="U18" s="192"/>
      <c r="V18" s="192"/>
      <c r="W18" s="192"/>
      <c r="X18" s="195">
        <f t="shared" ref="X18:AV18" si="0">X16+X17</f>
        <v>464.17364000000003</v>
      </c>
      <c r="Y18" s="195">
        <f t="shared" si="0"/>
        <v>1020.93004</v>
      </c>
      <c r="Z18" s="195">
        <f t="shared" si="0"/>
        <v>1020.83703</v>
      </c>
      <c r="AA18" s="195">
        <f t="shared" si="0"/>
        <v>1020.7415100000001</v>
      </c>
      <c r="AB18" s="195">
        <f t="shared" si="0"/>
        <v>1020.6434099999999</v>
      </c>
      <c r="AC18" s="195">
        <f t="shared" si="0"/>
        <v>1020.5426600000001</v>
      </c>
      <c r="AD18" s="195">
        <f t="shared" si="0"/>
        <v>1020.43921</v>
      </c>
      <c r="AE18" s="195">
        <f t="shared" si="0"/>
        <v>1020.3329699999999</v>
      </c>
      <c r="AF18" s="195">
        <f t="shared" si="0"/>
        <v>1020.2238600000001</v>
      </c>
      <c r="AG18" s="195">
        <f t="shared" si="0"/>
        <v>1020.1118200000001</v>
      </c>
      <c r="AH18" s="195">
        <f t="shared" si="0"/>
        <v>1019.99675</v>
      </c>
      <c r="AI18" s="195">
        <f t="shared" si="0"/>
        <v>1019.8785800000001</v>
      </c>
      <c r="AJ18" s="195">
        <f t="shared" si="0"/>
        <v>1019.7572299999999</v>
      </c>
      <c r="AK18" s="195">
        <f t="shared" si="0"/>
        <v>1019.6325999999999</v>
      </c>
      <c r="AL18" s="195">
        <f t="shared" si="0"/>
        <v>1019.50462</v>
      </c>
      <c r="AM18" s="195">
        <f t="shared" si="0"/>
        <v>1019.37318</v>
      </c>
      <c r="AN18" s="195">
        <f t="shared" si="0"/>
        <v>1019.2382</v>
      </c>
      <c r="AO18" s="195">
        <f t="shared" si="0"/>
        <v>1019.0995799999999</v>
      </c>
      <c r="AP18" s="195">
        <f t="shared" si="0"/>
        <v>1018.95722</v>
      </c>
      <c r="AQ18" s="195">
        <f t="shared" si="0"/>
        <v>1018.81101</v>
      </c>
      <c r="AR18" s="195">
        <f t="shared" si="0"/>
        <v>1018.66088</v>
      </c>
      <c r="AS18" s="195">
        <f t="shared" si="0"/>
        <v>1018.5066800000001</v>
      </c>
      <c r="AT18" s="195">
        <f t="shared" si="0"/>
        <v>1018.34835</v>
      </c>
      <c r="AU18" s="195">
        <f t="shared" si="0"/>
        <v>1018.1857100000001</v>
      </c>
      <c r="AV18" s="195">
        <f t="shared" si="0"/>
        <v>1018.0186999999999</v>
      </c>
      <c r="AW18" s="195">
        <f>AW16+AW17</f>
        <v>674.90167999999994</v>
      </c>
      <c r="AX18" s="192"/>
      <c r="AY18" s="192"/>
      <c r="AZ18" s="192"/>
      <c r="BA18" s="192"/>
      <c r="BB18" s="192"/>
      <c r="BC18" s="192"/>
      <c r="BD18" s="192"/>
    </row>
    <row r="19" spans="1:56" s="188" customFormat="1" hidden="1" outlineLevel="1" x14ac:dyDescent="0.4">
      <c r="A19" s="61" t="s">
        <v>66</v>
      </c>
      <c r="B19" s="197">
        <f>+AV19</f>
        <v>668.54278999999951</v>
      </c>
      <c r="C19" s="192"/>
      <c r="D19" s="192"/>
      <c r="E19" s="192"/>
      <c r="F19" s="192"/>
      <c r="G19" s="192"/>
      <c r="H19" s="193"/>
      <c r="I19" s="193"/>
      <c r="J19" s="193"/>
      <c r="K19" s="193"/>
      <c r="L19" s="193"/>
      <c r="M19" s="194"/>
      <c r="N19" s="194"/>
      <c r="O19" s="194"/>
      <c r="P19" s="194"/>
      <c r="Q19" s="194"/>
      <c r="R19" s="192"/>
      <c r="S19" s="192"/>
      <c r="T19" s="192"/>
      <c r="U19" s="192"/>
      <c r="V19" s="192"/>
      <c r="W19" s="192"/>
      <c r="X19" s="195">
        <f>X15-X16</f>
        <v>18426.192609999998</v>
      </c>
      <c r="Y19" s="195">
        <f>X19-Y16</f>
        <v>17889.773539999998</v>
      </c>
      <c r="Z19" s="195">
        <f t="shared" ref="Z19:AW19" si="1">Y19-Z16</f>
        <v>17338.953379999999</v>
      </c>
      <c r="AA19" s="195">
        <f t="shared" si="1"/>
        <v>16773.34447</v>
      </c>
      <c r="AB19" s="195">
        <f t="shared" si="1"/>
        <v>16192.548709999999</v>
      </c>
      <c r="AC19" s="195">
        <f t="shared" si="1"/>
        <v>15596.15727</v>
      </c>
      <c r="AD19" s="195">
        <f t="shared" si="1"/>
        <v>14983.750259999999</v>
      </c>
      <c r="AE19" s="195">
        <f t="shared" si="1"/>
        <v>14354.896449999998</v>
      </c>
      <c r="AF19" s="195">
        <f t="shared" si="1"/>
        <v>13709.152989999999</v>
      </c>
      <c r="AG19" s="195">
        <f t="shared" si="1"/>
        <v>13046.065069999999</v>
      </c>
      <c r="AH19" s="195">
        <f t="shared" si="1"/>
        <v>12365.165599999998</v>
      </c>
      <c r="AI19" s="195">
        <f t="shared" si="1"/>
        <v>11665.974859999998</v>
      </c>
      <c r="AJ19" s="195">
        <f t="shared" si="1"/>
        <v>10948.000209999998</v>
      </c>
      <c r="AK19" s="195">
        <f t="shared" si="1"/>
        <v>10210.735679999998</v>
      </c>
      <c r="AL19" s="195">
        <f t="shared" si="1"/>
        <v>9453.6616699999977</v>
      </c>
      <c r="AM19" s="195">
        <f t="shared" si="1"/>
        <v>8676.2445199999984</v>
      </c>
      <c r="AN19" s="195">
        <f t="shared" si="1"/>
        <v>7877.9361599999984</v>
      </c>
      <c r="AO19" s="195">
        <f t="shared" si="1"/>
        <v>7058.1737199999989</v>
      </c>
      <c r="AP19" s="195">
        <f t="shared" si="1"/>
        <v>6216.3791299999993</v>
      </c>
      <c r="AQ19" s="195">
        <f t="shared" si="1"/>
        <v>5351.9586999999992</v>
      </c>
      <c r="AR19" s="195">
        <f t="shared" si="1"/>
        <v>4464.3027299999994</v>
      </c>
      <c r="AS19" s="195">
        <f t="shared" si="1"/>
        <v>3552.7850099999996</v>
      </c>
      <c r="AT19" s="195">
        <f t="shared" si="1"/>
        <v>2616.7624099999994</v>
      </c>
      <c r="AU19" s="195">
        <f t="shared" si="1"/>
        <v>1655.5744599999994</v>
      </c>
      <c r="AV19" s="195">
        <f t="shared" si="1"/>
        <v>668.54278999999951</v>
      </c>
      <c r="AW19" s="195">
        <f t="shared" si="1"/>
        <v>0</v>
      </c>
      <c r="AX19" s="192"/>
      <c r="AY19" s="192"/>
      <c r="AZ19" s="192"/>
      <c r="BA19" s="192"/>
      <c r="BB19" s="192"/>
      <c r="BC19" s="192"/>
      <c r="BD19" s="192"/>
    </row>
    <row r="20" spans="1:56" s="188" customFormat="1" hidden="1" outlineLevel="1" x14ac:dyDescent="0.4">
      <c r="A20" s="196"/>
      <c r="B20" s="197"/>
      <c r="C20" s="192"/>
      <c r="D20" s="192"/>
      <c r="E20" s="192"/>
      <c r="F20" s="192"/>
      <c r="G20" s="192"/>
      <c r="H20" s="193"/>
      <c r="I20" s="193"/>
      <c r="J20" s="193"/>
      <c r="K20" s="193"/>
      <c r="L20" s="193"/>
      <c r="M20" s="194"/>
      <c r="N20" s="194"/>
      <c r="O20" s="194"/>
      <c r="P20" s="194"/>
      <c r="Q20" s="194"/>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row>
    <row r="21" spans="1:56" s="71" customFormat="1" collapsed="1" x14ac:dyDescent="0.4">
      <c r="A21" s="74" t="s">
        <v>67</v>
      </c>
      <c r="B21" s="197">
        <f>SUM(C21:BB21)</f>
        <v>0</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row>
    <row r="22" spans="1:56" s="71" customFormat="1" x14ac:dyDescent="0.4">
      <c r="A22" s="72" t="s">
        <v>64</v>
      </c>
      <c r="B22" s="197">
        <f>SUM(C22:BB22)</f>
        <v>291858.43716137001</v>
      </c>
      <c r="C22" s="198">
        <v>300</v>
      </c>
      <c r="D22" s="198">
        <v>3000</v>
      </c>
      <c r="E22" s="198">
        <v>8500</v>
      </c>
      <c r="F22" s="198">
        <v>45000</v>
      </c>
      <c r="G22" s="198">
        <v>20000</v>
      </c>
      <c r="H22" s="198">
        <v>17210</v>
      </c>
      <c r="I22" s="198">
        <v>5505</v>
      </c>
      <c r="J22" s="198">
        <v>19827.550999999999</v>
      </c>
      <c r="K22" s="198">
        <v>10816.014999999999</v>
      </c>
      <c r="L22" s="198">
        <v>12381</v>
      </c>
      <c r="M22" s="198">
        <v>16256.308999999999</v>
      </c>
      <c r="N22" s="198">
        <v>17405.172999999999</v>
      </c>
      <c r="O22" s="198">
        <v>15151</v>
      </c>
      <c r="P22" s="198">
        <v>8846.7974999999988</v>
      </c>
      <c r="Q22" s="198">
        <v>13608.802849999998</v>
      </c>
      <c r="R22" s="198">
        <v>2229.7888113699996</v>
      </c>
      <c r="S22" s="198">
        <v>0</v>
      </c>
      <c r="T22" s="198">
        <v>9845</v>
      </c>
      <c r="U22" s="198">
        <v>3091</v>
      </c>
      <c r="V22" s="198">
        <f t="shared" ref="V22:BD22" si="2">+V5</f>
        <v>24235</v>
      </c>
      <c r="W22" s="198">
        <f t="shared" si="2"/>
        <v>20050</v>
      </c>
      <c r="X22" s="198">
        <f t="shared" si="2"/>
        <v>18600</v>
      </c>
      <c r="Y22" s="198">
        <f t="shared" si="2"/>
        <v>0</v>
      </c>
      <c r="Z22" s="198">
        <f t="shared" si="2"/>
        <v>0</v>
      </c>
      <c r="AA22" s="198">
        <f t="shared" si="2"/>
        <v>0</v>
      </c>
      <c r="AB22" s="198">
        <f t="shared" si="2"/>
        <v>0</v>
      </c>
      <c r="AC22" s="198">
        <f t="shared" si="2"/>
        <v>0</v>
      </c>
      <c r="AD22" s="198">
        <f t="shared" si="2"/>
        <v>0</v>
      </c>
      <c r="AE22" s="198">
        <f t="shared" si="2"/>
        <v>0</v>
      </c>
      <c r="AF22" s="198">
        <f t="shared" si="2"/>
        <v>0</v>
      </c>
      <c r="AG22" s="198">
        <f t="shared" si="2"/>
        <v>0</v>
      </c>
      <c r="AH22" s="198">
        <f t="shared" si="2"/>
        <v>0</v>
      </c>
      <c r="AI22" s="198">
        <f t="shared" si="2"/>
        <v>0</v>
      </c>
      <c r="AJ22" s="198">
        <f t="shared" si="2"/>
        <v>0</v>
      </c>
      <c r="AK22" s="198">
        <f t="shared" si="2"/>
        <v>0</v>
      </c>
      <c r="AL22" s="198">
        <f t="shared" si="2"/>
        <v>0</v>
      </c>
      <c r="AM22" s="198">
        <f t="shared" si="2"/>
        <v>0</v>
      </c>
      <c r="AN22" s="198">
        <f t="shared" si="2"/>
        <v>0</v>
      </c>
      <c r="AO22" s="198">
        <f t="shared" si="2"/>
        <v>0</v>
      </c>
      <c r="AP22" s="198">
        <f t="shared" si="2"/>
        <v>0</v>
      </c>
      <c r="AQ22" s="198">
        <f t="shared" si="2"/>
        <v>0</v>
      </c>
      <c r="AR22" s="198">
        <f t="shared" si="2"/>
        <v>0</v>
      </c>
      <c r="AS22" s="198">
        <f t="shared" si="2"/>
        <v>0</v>
      </c>
      <c r="AT22" s="198">
        <f t="shared" si="2"/>
        <v>0</v>
      </c>
      <c r="AU22" s="198">
        <f t="shared" si="2"/>
        <v>0</v>
      </c>
      <c r="AV22" s="198">
        <f t="shared" si="2"/>
        <v>0</v>
      </c>
      <c r="AW22" s="198">
        <f t="shared" si="2"/>
        <v>0</v>
      </c>
      <c r="AX22" s="198">
        <f t="shared" si="2"/>
        <v>0</v>
      </c>
      <c r="AY22" s="198">
        <f t="shared" si="2"/>
        <v>0</v>
      </c>
      <c r="AZ22" s="198">
        <f t="shared" si="2"/>
        <v>0</v>
      </c>
      <c r="BA22" s="198">
        <f t="shared" si="2"/>
        <v>0</v>
      </c>
      <c r="BB22" s="198">
        <f t="shared" si="2"/>
        <v>0</v>
      </c>
      <c r="BC22" s="198">
        <f t="shared" si="2"/>
        <v>0</v>
      </c>
      <c r="BD22" s="198">
        <f t="shared" si="2"/>
        <v>0</v>
      </c>
    </row>
    <row r="23" spans="1:56" s="68" customFormat="1" x14ac:dyDescent="0.4">
      <c r="A23" s="61" t="s">
        <v>84</v>
      </c>
      <c r="B23" s="197">
        <f>SUM(C23:BB23)</f>
        <v>291858.43716137001</v>
      </c>
      <c r="C23" s="198">
        <f t="shared" ref="C23:V24" si="3">+C16+C12</f>
        <v>0</v>
      </c>
      <c r="D23" s="198">
        <f t="shared" si="3"/>
        <v>12.17019</v>
      </c>
      <c r="E23" s="198">
        <f t="shared" si="3"/>
        <v>140.65773999999999</v>
      </c>
      <c r="F23" s="198">
        <f t="shared" si="3"/>
        <v>523.01718000000005</v>
      </c>
      <c r="G23" s="198">
        <f t="shared" si="3"/>
        <v>2551.1753599999997</v>
      </c>
      <c r="H23" s="198">
        <f t="shared" si="3"/>
        <v>3620.7251799999995</v>
      </c>
      <c r="I23" s="198">
        <f t="shared" si="3"/>
        <v>4707.3492507745877</v>
      </c>
      <c r="J23" s="198">
        <f t="shared" si="3"/>
        <v>5288.4688928135656</v>
      </c>
      <c r="K23" s="198">
        <f t="shared" si="3"/>
        <v>6472.9670860234619</v>
      </c>
      <c r="L23" s="198">
        <f t="shared" si="3"/>
        <v>7232.3223060725468</v>
      </c>
      <c r="M23" s="198">
        <f t="shared" si="3"/>
        <v>8054.6684176505278</v>
      </c>
      <c r="N23" s="198">
        <f t="shared" si="3"/>
        <v>8648.6209935357583</v>
      </c>
      <c r="O23" s="198">
        <f t="shared" si="3"/>
        <v>9588.6982706949748</v>
      </c>
      <c r="P23" s="198">
        <f t="shared" si="3"/>
        <v>10424.45994611166</v>
      </c>
      <c r="Q23" s="198">
        <f t="shared" si="3"/>
        <v>11150.600755040565</v>
      </c>
      <c r="R23" s="198">
        <f t="shared" si="3"/>
        <v>12066.687546212144</v>
      </c>
      <c r="S23" s="198">
        <f t="shared" si="3"/>
        <v>12682.657609537233</v>
      </c>
      <c r="T23" s="198">
        <f t="shared" si="3"/>
        <v>13029.991792350225</v>
      </c>
      <c r="U23" s="198">
        <f t="shared" si="3"/>
        <v>13045.706498760599</v>
      </c>
      <c r="V23" s="198">
        <f t="shared" si="3"/>
        <v>9292.5920844339598</v>
      </c>
      <c r="W23" s="198">
        <f>+W16+W12</f>
        <v>8509.8504302269012</v>
      </c>
      <c r="X23" s="198">
        <f>+X16+X12</f>
        <v>7892.1594886701996</v>
      </c>
      <c r="Y23" s="198">
        <f t="shared" ref="X23:BD24" si="4">+Y16+Y12</f>
        <v>7878.1830790266004</v>
      </c>
      <c r="Z23" s="198">
        <f t="shared" si="4"/>
        <v>6318.8094083220503</v>
      </c>
      <c r="AA23" s="198">
        <f t="shared" si="4"/>
        <v>5714.4031961168193</v>
      </c>
      <c r="AB23" s="198">
        <f t="shared" si="4"/>
        <v>5902.7791516465895</v>
      </c>
      <c r="AC23" s="198">
        <f t="shared" si="4"/>
        <v>6097.7147244388407</v>
      </c>
      <c r="AD23" s="198">
        <f t="shared" si="4"/>
        <v>6299.4504227050102</v>
      </c>
      <c r="AE23" s="198">
        <f t="shared" si="4"/>
        <v>6508.2359892643499</v>
      </c>
      <c r="AF23" s="198">
        <f t="shared" si="4"/>
        <v>6724.3308804041599</v>
      </c>
      <c r="AG23" s="198">
        <f t="shared" si="4"/>
        <v>6948.0044543988697</v>
      </c>
      <c r="AH23" s="198">
        <f t="shared" si="4"/>
        <v>7179.5364955058403</v>
      </c>
      <c r="AI23" s="198">
        <f t="shared" si="4"/>
        <v>7419.2175955349303</v>
      </c>
      <c r="AJ23" s="198">
        <f t="shared" si="4"/>
        <v>7667.3496052661003</v>
      </c>
      <c r="AK23" s="198">
        <f t="shared" si="4"/>
        <v>7924.2456728585803</v>
      </c>
      <c r="AL23" s="198">
        <f t="shared" si="4"/>
        <v>6800.3076531747001</v>
      </c>
      <c r="AM23" s="198">
        <f t="shared" si="4"/>
        <v>6457.5175296379102</v>
      </c>
      <c r="AN23" s="198">
        <f t="shared" si="4"/>
        <v>5492.2158497186392</v>
      </c>
      <c r="AO23" s="198">
        <f t="shared" si="4"/>
        <v>4877.4869172561303</v>
      </c>
      <c r="AP23" s="198">
        <f t="shared" si="4"/>
        <v>4450.4034858792402</v>
      </c>
      <c r="AQ23" s="198">
        <f t="shared" si="4"/>
        <v>3780.0992113056923</v>
      </c>
      <c r="AR23" s="198">
        <f t="shared" si="4"/>
        <v>3751.5405099999998</v>
      </c>
      <c r="AS23" s="198">
        <f t="shared" si="4"/>
        <v>3764.1319800000001</v>
      </c>
      <c r="AT23" s="198">
        <f t="shared" si="4"/>
        <v>3335.0190899999998</v>
      </c>
      <c r="AU23" s="198">
        <f t="shared" si="4"/>
        <v>3137.50074</v>
      </c>
      <c r="AV23" s="198">
        <f t="shared" si="4"/>
        <v>1825.8637099999999</v>
      </c>
      <c r="AW23" s="198">
        <f t="shared" si="4"/>
        <v>668.54278999999997</v>
      </c>
      <c r="AX23" s="198">
        <f t="shared" si="4"/>
        <v>0</v>
      </c>
      <c r="AY23" s="198">
        <f t="shared" si="4"/>
        <v>0</v>
      </c>
      <c r="AZ23" s="198">
        <f t="shared" si="4"/>
        <v>0</v>
      </c>
      <c r="BA23" s="198">
        <f t="shared" si="4"/>
        <v>0</v>
      </c>
      <c r="BB23" s="198">
        <f t="shared" si="4"/>
        <v>0</v>
      </c>
      <c r="BC23" s="198">
        <f t="shared" si="4"/>
        <v>0</v>
      </c>
      <c r="BD23" s="198">
        <f t="shared" si="4"/>
        <v>0</v>
      </c>
    </row>
    <row r="24" spans="1:56" s="68" customFormat="1" x14ac:dyDescent="0.4">
      <c r="A24" s="61" t="s">
        <v>68</v>
      </c>
      <c r="B24" s="197">
        <f>SUM(C24:BB24)</f>
        <v>132864.02405568588</v>
      </c>
      <c r="C24" s="198">
        <f t="shared" si="3"/>
        <v>17.697950000000002</v>
      </c>
      <c r="D24" s="198">
        <f t="shared" si="3"/>
        <v>78.936149999999998</v>
      </c>
      <c r="E24" s="198">
        <f t="shared" si="3"/>
        <v>414.99543000000006</v>
      </c>
      <c r="F24" s="198">
        <f t="shared" si="3"/>
        <v>956.32118000000014</v>
      </c>
      <c r="G24" s="198">
        <f t="shared" si="3"/>
        <v>3420.6824000000001</v>
      </c>
      <c r="H24" s="198">
        <f t="shared" si="3"/>
        <v>4154.0603417406446</v>
      </c>
      <c r="I24" s="198">
        <f t="shared" si="3"/>
        <v>4519.5036900783289</v>
      </c>
      <c r="J24" s="198">
        <f t="shared" si="3"/>
        <v>4767.1280936762578</v>
      </c>
      <c r="K24" s="198">
        <f t="shared" si="3"/>
        <v>5277.4030176388378</v>
      </c>
      <c r="L24" s="198">
        <f t="shared" si="3"/>
        <v>5254.2171933150239</v>
      </c>
      <c r="M24" s="198">
        <f t="shared" si="3"/>
        <v>5809.2664704604904</v>
      </c>
      <c r="N24" s="198">
        <f t="shared" si="3"/>
        <v>5896.4829554347989</v>
      </c>
      <c r="O24" s="198">
        <f t="shared" si="3"/>
        <v>6029.6561257689418</v>
      </c>
      <c r="P24" s="198">
        <f t="shared" si="3"/>
        <v>5910.1733442428649</v>
      </c>
      <c r="Q24" s="198">
        <f t="shared" si="3"/>
        <v>5692.858028990413</v>
      </c>
      <c r="R24" s="198">
        <f t="shared" si="3"/>
        <v>5540.8657117843486</v>
      </c>
      <c r="S24" s="198">
        <f t="shared" si="3"/>
        <v>5013.1950793281067</v>
      </c>
      <c r="T24" s="198">
        <f t="shared" si="3"/>
        <v>4486.3581809500265</v>
      </c>
      <c r="U24" s="198">
        <f t="shared" si="3"/>
        <v>4134.95269377355</v>
      </c>
      <c r="V24" s="198">
        <f t="shared" si="3"/>
        <v>3772.8270904774699</v>
      </c>
      <c r="W24" s="198">
        <f t="shared" ref="W24" si="5">+W17+W13</f>
        <v>4000.7244600670701</v>
      </c>
      <c r="X24" s="198">
        <f t="shared" si="4"/>
        <v>4274.04234034008</v>
      </c>
      <c r="Y24" s="198">
        <f t="shared" si="4"/>
        <v>4176.2874962897295</v>
      </c>
      <c r="Z24" s="198">
        <f t="shared" si="4"/>
        <v>3922.0054317300796</v>
      </c>
      <c r="AA24" s="198">
        <f t="shared" si="4"/>
        <v>3723.1452500333298</v>
      </c>
      <c r="AB24" s="198">
        <f t="shared" si="4"/>
        <v>3533.8586416346502</v>
      </c>
      <c r="AC24" s="198">
        <f t="shared" si="4"/>
        <v>3337.9818707056497</v>
      </c>
      <c r="AD24" s="198">
        <f t="shared" si="4"/>
        <v>3135.2733276020299</v>
      </c>
      <c r="AE24" s="198">
        <f t="shared" si="4"/>
        <v>2925.4821528294101</v>
      </c>
      <c r="AF24" s="198">
        <f t="shared" si="4"/>
        <v>2708.34771880569</v>
      </c>
      <c r="AG24" s="198">
        <f t="shared" si="4"/>
        <v>2483.5995904163101</v>
      </c>
      <c r="AH24" s="198">
        <f t="shared" si="4"/>
        <v>2250.95662700297</v>
      </c>
      <c r="AI24" s="198">
        <f t="shared" si="4"/>
        <v>2010.1269834238301</v>
      </c>
      <c r="AJ24" s="198">
        <f t="shared" si="4"/>
        <v>1760.807587126792</v>
      </c>
      <c r="AK24" s="198">
        <f t="shared" si="4"/>
        <v>1502.6834257436622</v>
      </c>
      <c r="AL24" s="198">
        <f t="shared" si="4"/>
        <v>1248.1411629593431</v>
      </c>
      <c r="AM24" s="198">
        <f t="shared" si="4"/>
        <v>1048.5279923783369</v>
      </c>
      <c r="AN24" s="198">
        <f t="shared" si="4"/>
        <v>873.48018880407199</v>
      </c>
      <c r="AO24" s="198">
        <f t="shared" si="4"/>
        <v>725.74886417319999</v>
      </c>
      <c r="AP24" s="198">
        <f t="shared" si="4"/>
        <v>594.50825544540498</v>
      </c>
      <c r="AQ24" s="198">
        <f t="shared" si="4"/>
        <v>479.45467051411742</v>
      </c>
      <c r="AR24" s="198">
        <f t="shared" si="4"/>
        <v>379.72703000000001</v>
      </c>
      <c r="AS24" s="198">
        <f t="shared" si="4"/>
        <v>280.19342</v>
      </c>
      <c r="AT24" s="198">
        <f t="shared" si="4"/>
        <v>187.76002</v>
      </c>
      <c r="AU24" s="198">
        <f t="shared" si="4"/>
        <v>105.61660999999999</v>
      </c>
      <c r="AV24" s="198">
        <f t="shared" si="4"/>
        <v>41.602919999999997</v>
      </c>
      <c r="AW24" s="198">
        <f t="shared" si="4"/>
        <v>6.3588900000000006</v>
      </c>
      <c r="AX24" s="198">
        <f t="shared" si="4"/>
        <v>0</v>
      </c>
      <c r="AY24" s="198">
        <f t="shared" si="4"/>
        <v>0</v>
      </c>
      <c r="AZ24" s="198">
        <f t="shared" si="4"/>
        <v>0</v>
      </c>
      <c r="BA24" s="198">
        <f t="shared" si="4"/>
        <v>0</v>
      </c>
      <c r="BB24" s="198">
        <f t="shared" si="4"/>
        <v>0</v>
      </c>
      <c r="BC24" s="198">
        <f t="shared" si="4"/>
        <v>0</v>
      </c>
      <c r="BD24" s="198">
        <f t="shared" si="4"/>
        <v>0</v>
      </c>
    </row>
    <row r="25" spans="1:56" s="68" customFormat="1" x14ac:dyDescent="0.4">
      <c r="A25" s="61" t="s">
        <v>69</v>
      </c>
      <c r="B25" s="197">
        <f>SUM(C25:BB25)</f>
        <v>424722.46121705585</v>
      </c>
      <c r="C25" s="198">
        <f t="shared" ref="C25:BD25" si="6">C23+C24</f>
        <v>17.697950000000002</v>
      </c>
      <c r="D25" s="198">
        <f t="shared" si="6"/>
        <v>91.106340000000003</v>
      </c>
      <c r="E25" s="198">
        <f t="shared" si="6"/>
        <v>555.65317000000005</v>
      </c>
      <c r="F25" s="198">
        <f t="shared" si="6"/>
        <v>1479.3383600000002</v>
      </c>
      <c r="G25" s="198">
        <f t="shared" si="6"/>
        <v>5971.8577599999999</v>
      </c>
      <c r="H25" s="198">
        <f t="shared" si="6"/>
        <v>7774.7855217406441</v>
      </c>
      <c r="I25" s="198">
        <f t="shared" si="6"/>
        <v>9226.8529408529175</v>
      </c>
      <c r="J25" s="198">
        <f t="shared" si="6"/>
        <v>10055.596986489823</v>
      </c>
      <c r="K25" s="198">
        <f t="shared" si="6"/>
        <v>11750.370103662299</v>
      </c>
      <c r="L25" s="198">
        <f t="shared" si="6"/>
        <v>12486.539499387571</v>
      </c>
      <c r="M25" s="198">
        <f t="shared" si="6"/>
        <v>13863.934888111018</v>
      </c>
      <c r="N25" s="198">
        <f t="shared" si="6"/>
        <v>14545.103948970558</v>
      </c>
      <c r="O25" s="198">
        <f t="shared" si="6"/>
        <v>15618.354396463918</v>
      </c>
      <c r="P25" s="198">
        <f t="shared" si="6"/>
        <v>16334.633290354524</v>
      </c>
      <c r="Q25" s="198">
        <f t="shared" si="6"/>
        <v>16843.458784030976</v>
      </c>
      <c r="R25" s="198">
        <f t="shared" si="6"/>
        <v>17607.553257996493</v>
      </c>
      <c r="S25" s="198">
        <f t="shared" si="6"/>
        <v>17695.85268886534</v>
      </c>
      <c r="T25" s="198">
        <f t="shared" si="6"/>
        <v>17516.349973300254</v>
      </c>
      <c r="U25" s="198">
        <f t="shared" si="6"/>
        <v>17180.659192534149</v>
      </c>
      <c r="V25" s="198">
        <f t="shared" si="6"/>
        <v>13065.419174911429</v>
      </c>
      <c r="W25" s="198">
        <f t="shared" si="6"/>
        <v>12510.57489029397</v>
      </c>
      <c r="X25" s="198">
        <f t="shared" si="6"/>
        <v>12166.201829010279</v>
      </c>
      <c r="Y25" s="198">
        <f t="shared" si="6"/>
        <v>12054.470575316329</v>
      </c>
      <c r="Z25" s="198">
        <f t="shared" si="6"/>
        <v>10240.81484005213</v>
      </c>
      <c r="AA25" s="198">
        <f t="shared" si="6"/>
        <v>9437.5484461501492</v>
      </c>
      <c r="AB25" s="198">
        <f t="shared" si="6"/>
        <v>9436.6377932812393</v>
      </c>
      <c r="AC25" s="198">
        <f t="shared" si="6"/>
        <v>9435.6965951444909</v>
      </c>
      <c r="AD25" s="198">
        <f t="shared" si="6"/>
        <v>9434.7237503070392</v>
      </c>
      <c r="AE25" s="198">
        <f t="shared" si="6"/>
        <v>9433.7181420937595</v>
      </c>
      <c r="AF25" s="198">
        <f t="shared" si="6"/>
        <v>9432.6785992098503</v>
      </c>
      <c r="AG25" s="198">
        <f t="shared" si="6"/>
        <v>9431.6040448151798</v>
      </c>
      <c r="AH25" s="198">
        <f t="shared" si="6"/>
        <v>9430.4931225088112</v>
      </c>
      <c r="AI25" s="198">
        <f t="shared" si="6"/>
        <v>9429.3445789587604</v>
      </c>
      <c r="AJ25" s="198">
        <f t="shared" si="6"/>
        <v>9428.1571923928932</v>
      </c>
      <c r="AK25" s="198">
        <f t="shared" si="6"/>
        <v>9426.9290986022424</v>
      </c>
      <c r="AL25" s="198">
        <f t="shared" si="6"/>
        <v>8048.4488161340432</v>
      </c>
      <c r="AM25" s="198">
        <f t="shared" si="6"/>
        <v>7506.0455220162476</v>
      </c>
      <c r="AN25" s="198">
        <f t="shared" si="6"/>
        <v>6365.6960385227112</v>
      </c>
      <c r="AO25" s="198">
        <f t="shared" si="6"/>
        <v>5603.23578142933</v>
      </c>
      <c r="AP25" s="198">
        <f t="shared" si="6"/>
        <v>5044.9117413246449</v>
      </c>
      <c r="AQ25" s="198">
        <f t="shared" si="6"/>
        <v>4259.5538818198092</v>
      </c>
      <c r="AR25" s="198">
        <f t="shared" si="6"/>
        <v>4131.2675399999998</v>
      </c>
      <c r="AS25" s="198">
        <f t="shared" si="6"/>
        <v>4044.3254000000002</v>
      </c>
      <c r="AT25" s="198">
        <f t="shared" si="6"/>
        <v>3522.7791099999999</v>
      </c>
      <c r="AU25" s="198">
        <f t="shared" si="6"/>
        <v>3243.11735</v>
      </c>
      <c r="AV25" s="198">
        <f t="shared" si="6"/>
        <v>1867.4666299999999</v>
      </c>
      <c r="AW25" s="198">
        <f t="shared" si="6"/>
        <v>674.90167999999994</v>
      </c>
      <c r="AX25" s="198">
        <f t="shared" si="6"/>
        <v>0</v>
      </c>
      <c r="AY25" s="198">
        <f t="shared" si="6"/>
        <v>0</v>
      </c>
      <c r="AZ25" s="198">
        <f t="shared" si="6"/>
        <v>0</v>
      </c>
      <c r="BA25" s="198">
        <f t="shared" si="6"/>
        <v>0</v>
      </c>
      <c r="BB25" s="198">
        <f t="shared" si="6"/>
        <v>0</v>
      </c>
      <c r="BC25" s="198">
        <f t="shared" si="6"/>
        <v>0</v>
      </c>
      <c r="BD25" s="198">
        <f t="shared" si="6"/>
        <v>0</v>
      </c>
    </row>
    <row r="26" spans="1:56" s="68" customFormat="1" x14ac:dyDescent="0.4">
      <c r="A26" s="61" t="s">
        <v>66</v>
      </c>
      <c r="B26" s="197"/>
      <c r="C26" s="198">
        <f>C22-C23</f>
        <v>300</v>
      </c>
      <c r="D26" s="198">
        <f>C26+D22-D23</f>
        <v>3287.8298100000002</v>
      </c>
      <c r="E26" s="198">
        <f>D26+E22-E23</f>
        <v>11647.172069999999</v>
      </c>
      <c r="F26" s="198">
        <f t="shared" ref="F26:BD26" si="7">E26+F22-F23</f>
        <v>56124.154889999998</v>
      </c>
      <c r="G26" s="198">
        <f t="shared" si="7"/>
        <v>73572.979530000011</v>
      </c>
      <c r="H26" s="198">
        <f t="shared" si="7"/>
        <v>87162.254350000017</v>
      </c>
      <c r="I26" s="198">
        <f t="shared" si="7"/>
        <v>87959.905099225434</v>
      </c>
      <c r="J26" s="198">
        <f t="shared" si="7"/>
        <v>102498.98720641187</v>
      </c>
      <c r="K26" s="198">
        <f t="shared" si="7"/>
        <v>106842.03512038841</v>
      </c>
      <c r="L26" s="198">
        <f t="shared" si="7"/>
        <v>111990.71281431586</v>
      </c>
      <c r="M26" s="198">
        <f t="shared" si="7"/>
        <v>120192.35339666533</v>
      </c>
      <c r="N26" s="198">
        <f t="shared" si="7"/>
        <v>128948.90540312958</v>
      </c>
      <c r="O26" s="198">
        <f t="shared" si="7"/>
        <v>134511.20713243462</v>
      </c>
      <c r="P26" s="198">
        <f t="shared" si="7"/>
        <v>132933.54468632294</v>
      </c>
      <c r="Q26" s="198">
        <f t="shared" si="7"/>
        <v>135391.74678128239</v>
      </c>
      <c r="R26" s="198">
        <f t="shared" si="7"/>
        <v>125554.84804644025</v>
      </c>
      <c r="S26" s="198">
        <f t="shared" si="7"/>
        <v>112872.19043690302</v>
      </c>
      <c r="T26" s="198">
        <f t="shared" si="7"/>
        <v>109687.1986445528</v>
      </c>
      <c r="U26" s="198">
        <f t="shared" si="7"/>
        <v>99732.492145792203</v>
      </c>
      <c r="V26" s="198">
        <f t="shared" si="7"/>
        <v>114674.90006135825</v>
      </c>
      <c r="W26" s="198">
        <f t="shared" si="7"/>
        <v>126215.04963113133</v>
      </c>
      <c r="X26" s="198">
        <f>W26+X22-X23</f>
        <v>136922.89014246114</v>
      </c>
      <c r="Y26" s="198">
        <f t="shared" si="7"/>
        <v>129044.70706343454</v>
      </c>
      <c r="Z26" s="198">
        <f t="shared" si="7"/>
        <v>122725.89765511249</v>
      </c>
      <c r="AA26" s="198">
        <f t="shared" si="7"/>
        <v>117011.49445899567</v>
      </c>
      <c r="AB26" s="198">
        <f t="shared" si="7"/>
        <v>111108.71530734908</v>
      </c>
      <c r="AC26" s="198">
        <f t="shared" si="7"/>
        <v>105011.00058291023</v>
      </c>
      <c r="AD26" s="198">
        <f t="shared" si="7"/>
        <v>98711.550160205225</v>
      </c>
      <c r="AE26" s="198">
        <f t="shared" si="7"/>
        <v>92203.314170940881</v>
      </c>
      <c r="AF26" s="198">
        <f t="shared" si="7"/>
        <v>85478.983290536722</v>
      </c>
      <c r="AG26" s="198">
        <f t="shared" si="7"/>
        <v>78530.97883613786</v>
      </c>
      <c r="AH26" s="198">
        <f t="shared" si="7"/>
        <v>71351.442340632013</v>
      </c>
      <c r="AI26" s="198">
        <f t="shared" si="7"/>
        <v>63932.224745097083</v>
      </c>
      <c r="AJ26" s="198">
        <f t="shared" si="7"/>
        <v>56264.875139830983</v>
      </c>
      <c r="AK26" s="198">
        <f t="shared" si="7"/>
        <v>48340.629466972401</v>
      </c>
      <c r="AL26" s="198">
        <f t="shared" si="7"/>
        <v>41540.321813797702</v>
      </c>
      <c r="AM26" s="198">
        <f t="shared" si="7"/>
        <v>35082.804284159793</v>
      </c>
      <c r="AN26" s="198">
        <f t="shared" si="7"/>
        <v>29590.588434441153</v>
      </c>
      <c r="AO26" s="198">
        <f t="shared" si="7"/>
        <v>24713.101517185023</v>
      </c>
      <c r="AP26" s="198">
        <f t="shared" si="7"/>
        <v>20262.698031305783</v>
      </c>
      <c r="AQ26" s="198">
        <f t="shared" si="7"/>
        <v>16482.59882000009</v>
      </c>
      <c r="AR26" s="198">
        <f t="shared" si="7"/>
        <v>12731.058310000091</v>
      </c>
      <c r="AS26" s="198">
        <f t="shared" si="7"/>
        <v>8966.9263300000912</v>
      </c>
      <c r="AT26" s="198">
        <f t="shared" si="7"/>
        <v>5631.9072400000914</v>
      </c>
      <c r="AU26" s="198">
        <f t="shared" si="7"/>
        <v>2494.4065000000915</v>
      </c>
      <c r="AV26" s="198">
        <f t="shared" si="7"/>
        <v>668.5427900000916</v>
      </c>
      <c r="AW26" s="198">
        <f t="shared" si="7"/>
        <v>9.163159120362252E-11</v>
      </c>
      <c r="AX26" s="198">
        <f t="shared" si="7"/>
        <v>9.163159120362252E-11</v>
      </c>
      <c r="AY26" s="198">
        <f t="shared" si="7"/>
        <v>9.163159120362252E-11</v>
      </c>
      <c r="AZ26" s="198">
        <f t="shared" si="7"/>
        <v>9.163159120362252E-11</v>
      </c>
      <c r="BA26" s="198">
        <f t="shared" si="7"/>
        <v>9.163159120362252E-11</v>
      </c>
      <c r="BB26" s="198">
        <f t="shared" si="7"/>
        <v>9.163159120362252E-11</v>
      </c>
      <c r="BC26" s="198">
        <f t="shared" si="7"/>
        <v>9.163159120362252E-11</v>
      </c>
      <c r="BD26" s="198">
        <f t="shared" si="7"/>
        <v>9.163159120362252E-11</v>
      </c>
    </row>
    <row r="27" spans="1:56" s="68" customFormat="1" hidden="1" outlineLevel="1" x14ac:dyDescent="0.4">
      <c r="A27" s="61"/>
      <c r="B27" s="197"/>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c r="AX27" s="198"/>
      <c r="AY27" s="198"/>
      <c r="AZ27" s="198"/>
      <c r="BA27" s="198"/>
      <c r="BB27" s="198"/>
      <c r="BC27" s="198"/>
      <c r="BD27" s="198"/>
    </row>
    <row r="28" spans="1:56" s="71" customFormat="1" hidden="1" outlineLevel="1" x14ac:dyDescent="0.4">
      <c r="A28" s="72" t="s">
        <v>159</v>
      </c>
      <c r="B28" s="197">
        <f t="shared" ref="B28:B66" si="8">SUM(C28:BB28)</f>
        <v>19118.63714803569</v>
      </c>
      <c r="C28" s="198">
        <v>0</v>
      </c>
      <c r="D28" s="198"/>
      <c r="E28" s="198"/>
      <c r="F28" s="198"/>
      <c r="G28" s="198"/>
      <c r="H28" s="198"/>
      <c r="I28" s="198"/>
      <c r="J28" s="198"/>
      <c r="K28" s="198"/>
      <c r="L28" s="198"/>
      <c r="M28" s="198"/>
      <c r="N28" s="198"/>
      <c r="O28" s="198"/>
      <c r="P28" s="198"/>
      <c r="Q28" s="198"/>
      <c r="R28" s="198"/>
      <c r="S28" s="198"/>
      <c r="T28" s="198"/>
      <c r="U28" s="198"/>
      <c r="V28" s="198"/>
      <c r="W28" s="198"/>
      <c r="X28" s="198">
        <f>+X$7</f>
        <v>19118.63714803569</v>
      </c>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row>
    <row r="29" spans="1:56" s="68" customFormat="1" hidden="1" outlineLevel="1" x14ac:dyDescent="0.4">
      <c r="A29" s="61" t="s">
        <v>83</v>
      </c>
      <c r="B29" s="197">
        <f t="shared" si="8"/>
        <v>9679.6392767939615</v>
      </c>
      <c r="C29" s="198"/>
      <c r="D29" s="198"/>
      <c r="E29" s="198"/>
      <c r="F29" s="198"/>
      <c r="G29" s="198"/>
      <c r="H29" s="198"/>
      <c r="I29" s="198"/>
      <c r="J29" s="198"/>
      <c r="K29" s="198"/>
      <c r="L29" s="198"/>
      <c r="M29" s="198"/>
      <c r="N29" s="198"/>
      <c r="O29" s="198"/>
      <c r="P29" s="198"/>
      <c r="Q29" s="198"/>
      <c r="R29" s="198"/>
      <c r="S29" s="198"/>
      <c r="T29" s="198"/>
      <c r="U29" s="198"/>
      <c r="V29" s="198"/>
      <c r="W29" s="198"/>
      <c r="X29" s="198">
        <f>+X33-X31</f>
        <v>120.32070277611194</v>
      </c>
      <c r="Y29" s="198">
        <f>+Y33-Y31</f>
        <v>242.77709802649991</v>
      </c>
      <c r="Z29" s="198">
        <f t="shared" ref="Z29:AL30" si="9">+Z33-Z31</f>
        <v>251.47217496588763</v>
      </c>
      <c r="AA29" s="198">
        <f t="shared" si="9"/>
        <v>260.47866662930187</v>
      </c>
      <c r="AB29" s="198">
        <f t="shared" si="9"/>
        <v>269.8077263545469</v>
      </c>
      <c r="AC29" s="198">
        <f t="shared" si="9"/>
        <v>279.47090693691791</v>
      </c>
      <c r="AD29" s="198">
        <f t="shared" si="9"/>
        <v>289.48017493579528</v>
      </c>
      <c r="AE29" s="198">
        <f t="shared" si="9"/>
        <v>299.84792549363175</v>
      </c>
      <c r="AF29" s="198">
        <f t="shared" si="9"/>
        <v>310.58699768568152</v>
      </c>
      <c r="AG29" s="198">
        <f t="shared" si="9"/>
        <v>321.71069041948152</v>
      </c>
      <c r="AH29" s="198">
        <f t="shared" si="9"/>
        <v>333.23277890377341</v>
      </c>
      <c r="AI29" s="198">
        <f t="shared" si="9"/>
        <v>345.16753170726076</v>
      </c>
      <c r="AJ29" s="198">
        <f t="shared" si="9"/>
        <v>357.52972842832702</v>
      </c>
      <c r="AK29" s="198">
        <f t="shared" si="9"/>
        <v>370.33467799759558</v>
      </c>
      <c r="AL29" s="198">
        <f t="shared" si="9"/>
        <v>383.59823763599684</v>
      </c>
      <c r="AM29" s="198">
        <f t="shared" ref="AM29:AW29" si="10">+AM33-AM31</f>
        <v>397.33683249181996</v>
      </c>
      <c r="AN29" s="198">
        <f t="shared" si="10"/>
        <v>411.56747598106654</v>
      </c>
      <c r="AO29" s="198">
        <f t="shared" si="10"/>
        <v>426.3077908562957</v>
      </c>
      <c r="AP29" s="198">
        <f t="shared" si="10"/>
        <v>441.57603103005079</v>
      </c>
      <c r="AQ29" s="198">
        <f t="shared" si="10"/>
        <v>457.391104179894</v>
      </c>
      <c r="AR29" s="198">
        <f t="shared" si="10"/>
        <v>473.77259516304093</v>
      </c>
      <c r="AS29" s="198">
        <f t="shared" si="10"/>
        <v>490.74079026959242</v>
      </c>
      <c r="AT29" s="198">
        <f t="shared" si="10"/>
        <v>508.3167023443973</v>
      </c>
      <c r="AU29" s="198">
        <f t="shared" si="10"/>
        <v>526.52209680865576</v>
      </c>
      <c r="AV29" s="198">
        <f t="shared" si="10"/>
        <v>545.37951861348881</v>
      </c>
      <c r="AW29" s="198">
        <f t="shared" si="10"/>
        <v>564.91232015885089</v>
      </c>
      <c r="AX29" s="198"/>
      <c r="AY29" s="198"/>
      <c r="AZ29" s="198"/>
      <c r="BA29" s="198"/>
      <c r="BB29" s="198"/>
      <c r="BC29" s="198"/>
      <c r="BD29" s="198"/>
    </row>
    <row r="30" spans="1:56" s="68" customFormat="1" hidden="1" outlineLevel="1" x14ac:dyDescent="0.4">
      <c r="A30" s="61" t="s">
        <v>83</v>
      </c>
      <c r="B30" s="197">
        <f t="shared" si="8"/>
        <v>9438.9978712417396</v>
      </c>
      <c r="C30" s="198"/>
      <c r="D30" s="198"/>
      <c r="E30" s="198"/>
      <c r="F30" s="198"/>
      <c r="G30" s="198"/>
      <c r="H30" s="198"/>
      <c r="I30" s="198"/>
      <c r="J30" s="198"/>
      <c r="K30" s="198"/>
      <c r="L30" s="198"/>
      <c r="M30" s="198"/>
      <c r="N30" s="198"/>
      <c r="O30" s="198"/>
      <c r="P30" s="198"/>
      <c r="Q30" s="198"/>
      <c r="R30" s="198"/>
      <c r="S30" s="198"/>
      <c r="T30" s="198"/>
      <c r="U30" s="198"/>
      <c r="V30" s="198"/>
      <c r="W30" s="198"/>
      <c r="X30" s="198"/>
      <c r="Y30" s="198">
        <f>+Y34-Y32</f>
        <v>247.08639151647031</v>
      </c>
      <c r="Z30" s="198">
        <f t="shared" si="9"/>
        <v>255.93580607153217</v>
      </c>
      <c r="AA30" s="198">
        <f t="shared" si="9"/>
        <v>265.10216296197194</v>
      </c>
      <c r="AB30" s="198">
        <f t="shared" si="9"/>
        <v>274.59681349734012</v>
      </c>
      <c r="AC30" s="198">
        <f t="shared" si="9"/>
        <v>284.43151553504816</v>
      </c>
      <c r="AD30" s="198">
        <f t="shared" si="9"/>
        <v>294.61844804090566</v>
      </c>
      <c r="AE30" s="198">
        <f t="shared" si="9"/>
        <v>305.17022617114372</v>
      </c>
      <c r="AF30" s="198">
        <f t="shared" si="9"/>
        <v>316.09991689460236</v>
      </c>
      <c r="AG30" s="198">
        <f t="shared" si="9"/>
        <v>327.42105517442735</v>
      </c>
      <c r="AH30" s="198">
        <f t="shared" si="9"/>
        <v>339.14766072931536</v>
      </c>
      <c r="AI30" s="198">
        <f t="shared" si="9"/>
        <v>351.29425539506462</v>
      </c>
      <c r="AJ30" s="198">
        <f t="shared" si="9"/>
        <v>363.87588110792979</v>
      </c>
      <c r="AK30" s="198">
        <f t="shared" si="9"/>
        <v>376.90811853205292</v>
      </c>
      <c r="AL30" s="198">
        <f t="shared" si="9"/>
        <v>390.40710635403582</v>
      </c>
      <c r="AM30" s="198">
        <f t="shared" ref="AM30:AW30" si="11">+AM34-AM32</f>
        <v>404.38956126854976</v>
      </c>
      <c r="AN30" s="198">
        <f t="shared" si="11"/>
        <v>418.87279867973041</v>
      </c>
      <c r="AO30" s="198">
        <f t="shared" si="11"/>
        <v>433.87475414399489</v>
      </c>
      <c r="AP30" s="198">
        <f t="shared" si="11"/>
        <v>449.41400558083421</v>
      </c>
      <c r="AQ30" s="198">
        <f t="shared" si="11"/>
        <v>465.50979627908714</v>
      </c>
      <c r="AR30" s="198">
        <f t="shared" si="11"/>
        <v>482.18205872718488</v>
      </c>
      <c r="AS30" s="198">
        <f t="shared" si="11"/>
        <v>499.45143929687771</v>
      </c>
      <c r="AT30" s="198">
        <f t="shared" si="11"/>
        <v>517.33932381101033</v>
      </c>
      <c r="AU30" s="198">
        <f t="shared" si="11"/>
        <v>535.86786402700943</v>
      </c>
      <c r="AV30" s="198">
        <f t="shared" si="11"/>
        <v>555.06000506887824</v>
      </c>
      <c r="AW30" s="198">
        <f t="shared" si="11"/>
        <v>284.94090637674174</v>
      </c>
      <c r="AX30" s="198"/>
      <c r="AY30" s="198"/>
      <c r="AZ30" s="198"/>
      <c r="BA30" s="198"/>
      <c r="BB30" s="198"/>
      <c r="BC30" s="198"/>
      <c r="BD30" s="198"/>
    </row>
    <row r="31" spans="1:56" s="68" customFormat="1" hidden="1" outlineLevel="1" x14ac:dyDescent="0.4">
      <c r="A31" s="61" t="s">
        <v>13</v>
      </c>
      <c r="B31" s="197">
        <f t="shared" si="8"/>
        <v>5110.2897039173995</v>
      </c>
      <c r="C31" s="198"/>
      <c r="D31" s="198"/>
      <c r="E31" s="198"/>
      <c r="F31" s="198"/>
      <c r="G31" s="198"/>
      <c r="H31" s="198"/>
      <c r="I31" s="198"/>
      <c r="J31" s="198"/>
      <c r="K31" s="198"/>
      <c r="L31" s="198"/>
      <c r="M31" s="198"/>
      <c r="N31" s="198"/>
      <c r="O31" s="198"/>
      <c r="P31" s="198"/>
      <c r="Q31" s="198"/>
      <c r="R31" s="198"/>
      <c r="S31" s="198"/>
      <c r="T31" s="198"/>
      <c r="U31" s="198"/>
      <c r="V31" s="198"/>
      <c r="W31" s="198"/>
      <c r="X31" s="198">
        <f>+X28*($X$8/2/2)</f>
        <v>169.67790468881674</v>
      </c>
      <c r="Y31" s="198">
        <f t="shared" ref="Y31:AL31" si="12">+X36*$X$8/2</f>
        <v>337.22011690335745</v>
      </c>
      <c r="Z31" s="198">
        <f t="shared" si="12"/>
        <v>328.52503996396973</v>
      </c>
      <c r="AA31" s="198">
        <f t="shared" si="12"/>
        <v>319.51854830055549</v>
      </c>
      <c r="AB31" s="198">
        <f t="shared" si="12"/>
        <v>310.18948857531046</v>
      </c>
      <c r="AC31" s="198">
        <f t="shared" si="12"/>
        <v>300.52630799293945</v>
      </c>
      <c r="AD31" s="198">
        <f t="shared" si="12"/>
        <v>290.51703999406209</v>
      </c>
      <c r="AE31" s="198">
        <f t="shared" si="12"/>
        <v>280.14928943622562</v>
      </c>
      <c r="AF31" s="198">
        <f t="shared" si="12"/>
        <v>269.41021724417584</v>
      </c>
      <c r="AG31" s="198">
        <f t="shared" si="12"/>
        <v>258.28652451037584</v>
      </c>
      <c r="AH31" s="198">
        <f t="shared" si="12"/>
        <v>246.76443602608396</v>
      </c>
      <c r="AI31" s="198">
        <f t="shared" si="12"/>
        <v>234.82968322259663</v>
      </c>
      <c r="AJ31" s="198">
        <f t="shared" si="12"/>
        <v>222.46748650153035</v>
      </c>
      <c r="AK31" s="198">
        <f t="shared" si="12"/>
        <v>209.66253693226179</v>
      </c>
      <c r="AL31" s="198">
        <f t="shared" si="12"/>
        <v>196.3989772938605</v>
      </c>
      <c r="AM31" s="198">
        <f t="shared" ref="AM31" si="13">+AL36*$X$8/2</f>
        <v>182.6603824380374</v>
      </c>
      <c r="AN31" s="198">
        <f t="shared" ref="AN31" si="14">+AM36*$X$8/2</f>
        <v>168.42973894879086</v>
      </c>
      <c r="AO31" s="198">
        <f t="shared" ref="AO31" si="15">+AN36*$X$8/2</f>
        <v>153.6894240735617</v>
      </c>
      <c r="AP31" s="198">
        <f t="shared" ref="AP31" si="16">+AO36*$X$8/2</f>
        <v>138.42118389980655</v>
      </c>
      <c r="AQ31" s="198">
        <f t="shared" ref="AQ31" si="17">+AP36*$X$8/2</f>
        <v>122.60611074996334</v>
      </c>
      <c r="AR31" s="198">
        <f t="shared" ref="AR31" si="18">+AQ36*$X$8/2</f>
        <v>106.22461976681643</v>
      </c>
      <c r="AS31" s="198">
        <f t="shared" ref="AS31" si="19">+AR36*$X$8/2</f>
        <v>89.256424660264926</v>
      </c>
      <c r="AT31" s="198">
        <f t="shared" ref="AT31" si="20">+AS36*$X$8/2</f>
        <v>71.680512585460079</v>
      </c>
      <c r="AU31" s="198">
        <f t="shared" ref="AU31" si="21">+AT36*$X$8/2</f>
        <v>53.475118121201596</v>
      </c>
      <c r="AV31" s="198">
        <f t="shared" ref="AV31" si="22">+AU36*$X$8/2</f>
        <v>34.617696316368537</v>
      </c>
      <c r="AW31" s="198">
        <f t="shared" ref="AW31" si="23">+AV36*$X$8/2</f>
        <v>15.084894771006521</v>
      </c>
      <c r="AX31" s="198"/>
      <c r="AY31" s="198"/>
      <c r="AZ31" s="198"/>
      <c r="BA31" s="198"/>
      <c r="BB31" s="198"/>
      <c r="BC31" s="198"/>
      <c r="BD31" s="198"/>
    </row>
    <row r="32" spans="1:56" s="68" customFormat="1" hidden="1" outlineLevel="1" x14ac:dyDescent="0.4">
      <c r="A32" s="61" t="s">
        <v>13</v>
      </c>
      <c r="B32" s="197">
        <f t="shared" si="8"/>
        <v>4770.9338945397676</v>
      </c>
      <c r="C32" s="198"/>
      <c r="D32" s="198"/>
      <c r="E32" s="198"/>
      <c r="F32" s="198"/>
      <c r="G32" s="198"/>
      <c r="H32" s="198"/>
      <c r="I32" s="198"/>
      <c r="J32" s="198"/>
      <c r="K32" s="198"/>
      <c r="L32" s="198"/>
      <c r="M32" s="198"/>
      <c r="N32" s="198"/>
      <c r="O32" s="198"/>
      <c r="P32" s="198"/>
      <c r="Q32" s="198"/>
      <c r="R32" s="198"/>
      <c r="S32" s="198"/>
      <c r="T32" s="198"/>
      <c r="U32" s="198"/>
      <c r="V32" s="198"/>
      <c r="W32" s="198"/>
      <c r="X32" s="198"/>
      <c r="Y32" s="198">
        <f t="shared" ref="Y32:AL32" si="24">+Y35*$X$8/2</f>
        <v>332.91082341338705</v>
      </c>
      <c r="Z32" s="198">
        <f t="shared" si="24"/>
        <v>324.06140885832519</v>
      </c>
      <c r="AA32" s="198">
        <f t="shared" si="24"/>
        <v>314.89505196788542</v>
      </c>
      <c r="AB32" s="198">
        <f t="shared" si="24"/>
        <v>305.40040143251724</v>
      </c>
      <c r="AC32" s="198">
        <f t="shared" si="24"/>
        <v>295.5656993948092</v>
      </c>
      <c r="AD32" s="198">
        <f t="shared" si="24"/>
        <v>285.3787668889517</v>
      </c>
      <c r="AE32" s="198">
        <f t="shared" si="24"/>
        <v>274.82698875871364</v>
      </c>
      <c r="AF32" s="198">
        <f t="shared" si="24"/>
        <v>263.89729803525501</v>
      </c>
      <c r="AG32" s="198">
        <f t="shared" si="24"/>
        <v>252.57615975543004</v>
      </c>
      <c r="AH32" s="198">
        <f t="shared" si="24"/>
        <v>240.84955420054197</v>
      </c>
      <c r="AI32" s="198">
        <f t="shared" si="24"/>
        <v>228.70295953479277</v>
      </c>
      <c r="AJ32" s="198">
        <f t="shared" si="24"/>
        <v>216.12133382192755</v>
      </c>
      <c r="AK32" s="198">
        <f t="shared" si="24"/>
        <v>203.08909639780444</v>
      </c>
      <c r="AL32" s="198">
        <f t="shared" si="24"/>
        <v>189.59010857582155</v>
      </c>
      <c r="AM32" s="198">
        <f t="shared" ref="AM32:AW32" si="25">+AM35*$X$8/2</f>
        <v>175.60765366130761</v>
      </c>
      <c r="AN32" s="198">
        <f t="shared" si="25"/>
        <v>161.12441625012693</v>
      </c>
      <c r="AO32" s="198">
        <f t="shared" si="25"/>
        <v>146.12246078586247</v>
      </c>
      <c r="AP32" s="198">
        <f t="shared" si="25"/>
        <v>130.58320934902315</v>
      </c>
      <c r="AQ32" s="198">
        <f t="shared" si="25"/>
        <v>114.48741865077022</v>
      </c>
      <c r="AR32" s="198">
        <f t="shared" si="25"/>
        <v>97.815156202672455</v>
      </c>
      <c r="AS32" s="198">
        <f t="shared" si="25"/>
        <v>80.545775632979655</v>
      </c>
      <c r="AT32" s="198">
        <f t="shared" si="25"/>
        <v>62.657891118847026</v>
      </c>
      <c r="AU32" s="198">
        <f t="shared" si="25"/>
        <v>44.129350902847953</v>
      </c>
      <c r="AV32" s="198">
        <f t="shared" si="25"/>
        <v>24.93720986097911</v>
      </c>
      <c r="AW32" s="198">
        <f t="shared" si="25"/>
        <v>5.0577010881869189</v>
      </c>
      <c r="AX32" s="198"/>
      <c r="AY32" s="198"/>
      <c r="AZ32" s="198"/>
      <c r="BA32" s="198"/>
      <c r="BB32" s="198"/>
      <c r="BC32" s="198"/>
      <c r="BD32" s="198"/>
    </row>
    <row r="33" spans="1:56" s="68" customFormat="1" hidden="1" outlineLevel="1" x14ac:dyDescent="0.4">
      <c r="A33" s="61" t="s">
        <v>158</v>
      </c>
      <c r="B33" s="197">
        <f t="shared" si="8"/>
        <v>14789.928980711362</v>
      </c>
      <c r="C33" s="198"/>
      <c r="D33" s="198"/>
      <c r="E33" s="198"/>
      <c r="F33" s="198"/>
      <c r="G33" s="198"/>
      <c r="H33" s="198"/>
      <c r="I33" s="198"/>
      <c r="J33" s="198"/>
      <c r="K33" s="198"/>
      <c r="L33" s="198"/>
      <c r="M33" s="198"/>
      <c r="N33" s="198"/>
      <c r="O33" s="198"/>
      <c r="P33" s="198"/>
      <c r="Q33" s="198"/>
      <c r="R33" s="198"/>
      <c r="S33" s="198"/>
      <c r="T33" s="198"/>
      <c r="U33" s="198"/>
      <c r="V33" s="198"/>
      <c r="W33" s="198"/>
      <c r="X33" s="198">
        <f>-PMT($X$8/2,$X$9*2,X28)/2</f>
        <v>289.99860746492868</v>
      </c>
      <c r="Y33" s="198">
        <f>+X33*2</f>
        <v>579.99721492985736</v>
      </c>
      <c r="Z33" s="198">
        <f t="shared" ref="Z33:AL33" si="26">+Y33</f>
        <v>579.99721492985736</v>
      </c>
      <c r="AA33" s="198">
        <f t="shared" si="26"/>
        <v>579.99721492985736</v>
      </c>
      <c r="AB33" s="198">
        <f t="shared" si="26"/>
        <v>579.99721492985736</v>
      </c>
      <c r="AC33" s="198">
        <f t="shared" si="26"/>
        <v>579.99721492985736</v>
      </c>
      <c r="AD33" s="198">
        <f t="shared" si="26"/>
        <v>579.99721492985736</v>
      </c>
      <c r="AE33" s="198">
        <f t="shared" si="26"/>
        <v>579.99721492985736</v>
      </c>
      <c r="AF33" s="198">
        <f t="shared" si="26"/>
        <v>579.99721492985736</v>
      </c>
      <c r="AG33" s="198">
        <f t="shared" si="26"/>
        <v>579.99721492985736</v>
      </c>
      <c r="AH33" s="198">
        <f t="shared" si="26"/>
        <v>579.99721492985736</v>
      </c>
      <c r="AI33" s="198">
        <f t="shared" si="26"/>
        <v>579.99721492985736</v>
      </c>
      <c r="AJ33" s="198">
        <f t="shared" si="26"/>
        <v>579.99721492985736</v>
      </c>
      <c r="AK33" s="198">
        <f t="shared" si="26"/>
        <v>579.99721492985736</v>
      </c>
      <c r="AL33" s="198">
        <f t="shared" si="26"/>
        <v>579.99721492985736</v>
      </c>
      <c r="AM33" s="198">
        <f t="shared" ref="AM33" si="27">+AL33</f>
        <v>579.99721492985736</v>
      </c>
      <c r="AN33" s="198">
        <f t="shared" ref="AN33" si="28">+AM33</f>
        <v>579.99721492985736</v>
      </c>
      <c r="AO33" s="198">
        <f t="shared" ref="AO33" si="29">+AN33</f>
        <v>579.99721492985736</v>
      </c>
      <c r="AP33" s="198">
        <f t="shared" ref="AP33" si="30">+AO33</f>
        <v>579.99721492985736</v>
      </c>
      <c r="AQ33" s="198">
        <f t="shared" ref="AQ33" si="31">+AP33</f>
        <v>579.99721492985736</v>
      </c>
      <c r="AR33" s="198">
        <f t="shared" ref="AR33" si="32">+AQ33</f>
        <v>579.99721492985736</v>
      </c>
      <c r="AS33" s="198">
        <f t="shared" ref="AS33" si="33">+AR33</f>
        <v>579.99721492985736</v>
      </c>
      <c r="AT33" s="198">
        <f t="shared" ref="AT33" si="34">+AS33</f>
        <v>579.99721492985736</v>
      </c>
      <c r="AU33" s="198">
        <f t="shared" ref="AU33" si="35">+AT33</f>
        <v>579.99721492985736</v>
      </c>
      <c r="AV33" s="198">
        <f t="shared" ref="AV33" si="36">+AU33</f>
        <v>579.99721492985736</v>
      </c>
      <c r="AW33" s="198">
        <f t="shared" ref="AW33" si="37">+AV33</f>
        <v>579.99721492985736</v>
      </c>
      <c r="AX33" s="198"/>
      <c r="AY33" s="198"/>
      <c r="AZ33" s="198"/>
      <c r="BA33" s="198"/>
      <c r="BB33" s="198"/>
      <c r="BC33" s="198"/>
      <c r="BD33" s="198"/>
    </row>
    <row r="34" spans="1:56" s="68" customFormat="1" hidden="1" outlineLevel="1" x14ac:dyDescent="0.4">
      <c r="A34" s="61" t="s">
        <v>158</v>
      </c>
      <c r="B34" s="197">
        <f t="shared" si="8"/>
        <v>14209.931765781505</v>
      </c>
      <c r="C34" s="198"/>
      <c r="D34" s="198"/>
      <c r="E34" s="198"/>
      <c r="F34" s="198"/>
      <c r="G34" s="198"/>
      <c r="H34" s="198"/>
      <c r="I34" s="198"/>
      <c r="J34" s="198"/>
      <c r="K34" s="198"/>
      <c r="L34" s="198"/>
      <c r="M34" s="198"/>
      <c r="N34" s="198"/>
      <c r="O34" s="198"/>
      <c r="P34" s="198"/>
      <c r="Q34" s="198"/>
      <c r="R34" s="198"/>
      <c r="S34" s="198"/>
      <c r="T34" s="198"/>
      <c r="U34" s="198"/>
      <c r="V34" s="198"/>
      <c r="W34" s="198"/>
      <c r="X34" s="198"/>
      <c r="Y34" s="198">
        <f t="shared" ref="Y34:AL34" si="38">+Y33</f>
        <v>579.99721492985736</v>
      </c>
      <c r="Z34" s="198">
        <f t="shared" si="38"/>
        <v>579.99721492985736</v>
      </c>
      <c r="AA34" s="198">
        <f t="shared" si="38"/>
        <v>579.99721492985736</v>
      </c>
      <c r="AB34" s="198">
        <f t="shared" si="38"/>
        <v>579.99721492985736</v>
      </c>
      <c r="AC34" s="198">
        <f t="shared" si="38"/>
        <v>579.99721492985736</v>
      </c>
      <c r="AD34" s="198">
        <f t="shared" si="38"/>
        <v>579.99721492985736</v>
      </c>
      <c r="AE34" s="198">
        <f t="shared" si="38"/>
        <v>579.99721492985736</v>
      </c>
      <c r="AF34" s="198">
        <f t="shared" si="38"/>
        <v>579.99721492985736</v>
      </c>
      <c r="AG34" s="198">
        <f t="shared" si="38"/>
        <v>579.99721492985736</v>
      </c>
      <c r="AH34" s="198">
        <f t="shared" si="38"/>
        <v>579.99721492985736</v>
      </c>
      <c r="AI34" s="198">
        <f t="shared" si="38"/>
        <v>579.99721492985736</v>
      </c>
      <c r="AJ34" s="198">
        <f t="shared" si="38"/>
        <v>579.99721492985736</v>
      </c>
      <c r="AK34" s="198">
        <f t="shared" si="38"/>
        <v>579.99721492985736</v>
      </c>
      <c r="AL34" s="198">
        <f t="shared" si="38"/>
        <v>579.99721492985736</v>
      </c>
      <c r="AM34" s="198">
        <f t="shared" ref="AM34:AV34" si="39">+AM33</f>
        <v>579.99721492985736</v>
      </c>
      <c r="AN34" s="198">
        <f t="shared" si="39"/>
        <v>579.99721492985736</v>
      </c>
      <c r="AO34" s="198">
        <f t="shared" si="39"/>
        <v>579.99721492985736</v>
      </c>
      <c r="AP34" s="198">
        <f t="shared" si="39"/>
        <v>579.99721492985736</v>
      </c>
      <c r="AQ34" s="198">
        <f t="shared" si="39"/>
        <v>579.99721492985736</v>
      </c>
      <c r="AR34" s="198">
        <f t="shared" si="39"/>
        <v>579.99721492985736</v>
      </c>
      <c r="AS34" s="198">
        <f t="shared" si="39"/>
        <v>579.99721492985736</v>
      </c>
      <c r="AT34" s="198">
        <f t="shared" si="39"/>
        <v>579.99721492985736</v>
      </c>
      <c r="AU34" s="198">
        <f t="shared" si="39"/>
        <v>579.99721492985736</v>
      </c>
      <c r="AV34" s="198">
        <f t="shared" si="39"/>
        <v>579.99721492985736</v>
      </c>
      <c r="AW34" s="198">
        <f>+AW33/2</f>
        <v>289.99860746492868</v>
      </c>
      <c r="AX34" s="198"/>
      <c r="AY34" s="198"/>
      <c r="AZ34" s="198"/>
      <c r="BA34" s="198"/>
      <c r="BB34" s="198"/>
      <c r="BC34" s="198"/>
      <c r="BD34" s="198"/>
    </row>
    <row r="35" spans="1:56" s="68" customFormat="1" hidden="1" outlineLevel="1" x14ac:dyDescent="0.4">
      <c r="A35" s="61" t="s">
        <v>160</v>
      </c>
      <c r="B35" s="197">
        <f t="shared" si="8"/>
        <v>268785.00814308546</v>
      </c>
      <c r="C35" s="198"/>
      <c r="D35" s="198"/>
      <c r="E35" s="198"/>
      <c r="F35" s="198"/>
      <c r="G35" s="198"/>
      <c r="H35" s="198"/>
      <c r="I35" s="198"/>
      <c r="J35" s="198"/>
      <c r="K35" s="198"/>
      <c r="L35" s="198"/>
      <c r="M35" s="198"/>
      <c r="N35" s="198"/>
      <c r="O35" s="198"/>
      <c r="P35" s="198"/>
      <c r="Q35" s="198"/>
      <c r="R35" s="198"/>
      <c r="S35" s="198"/>
      <c r="T35" s="198"/>
      <c r="U35" s="198"/>
      <c r="V35" s="198"/>
      <c r="W35" s="198"/>
      <c r="X35" s="198">
        <v>0</v>
      </c>
      <c r="Y35" s="198">
        <f t="shared" ref="Y35:AL35" si="40">+X36-Y29</f>
        <v>18755.539347233076</v>
      </c>
      <c r="Z35" s="198">
        <f t="shared" si="40"/>
        <v>18256.980780750717</v>
      </c>
      <c r="AA35" s="198">
        <f t="shared" si="40"/>
        <v>17740.566308049885</v>
      </c>
      <c r="AB35" s="198">
        <f t="shared" si="40"/>
        <v>17205.656418733368</v>
      </c>
      <c r="AC35" s="198">
        <f t="shared" si="40"/>
        <v>16651.588698299111</v>
      </c>
      <c r="AD35" s="198">
        <f t="shared" si="40"/>
        <v>16077.677007828266</v>
      </c>
      <c r="AE35" s="198">
        <f t="shared" si="40"/>
        <v>15483.210634293728</v>
      </c>
      <c r="AF35" s="198">
        <f t="shared" si="40"/>
        <v>14867.453410436903</v>
      </c>
      <c r="AG35" s="198">
        <f t="shared" si="40"/>
        <v>14229.642803122821</v>
      </c>
      <c r="AH35" s="198">
        <f t="shared" si="40"/>
        <v>13568.98896904462</v>
      </c>
      <c r="AI35" s="198">
        <f t="shared" si="40"/>
        <v>12884.673776608044</v>
      </c>
      <c r="AJ35" s="198">
        <f t="shared" si="40"/>
        <v>12175.849792784651</v>
      </c>
      <c r="AK35" s="198">
        <f t="shared" si="40"/>
        <v>11441.639233679125</v>
      </c>
      <c r="AL35" s="198">
        <f t="shared" si="40"/>
        <v>10681.132877511074</v>
      </c>
      <c r="AM35" s="198">
        <f t="shared" ref="AM35" si="41">+AL36-AM29</f>
        <v>9893.388938665219</v>
      </c>
      <c r="AN35" s="198">
        <f t="shared" ref="AN35" si="42">+AM36-AN29</f>
        <v>9077.4319014156026</v>
      </c>
      <c r="AO35" s="198">
        <f t="shared" ref="AO35" si="43">+AN36-AO29</f>
        <v>8232.251311879576</v>
      </c>
      <c r="AP35" s="198">
        <f t="shared" ref="AP35" si="44">+AO36-AP29</f>
        <v>7356.8005267055296</v>
      </c>
      <c r="AQ35" s="198">
        <f t="shared" ref="AQ35" si="45">+AP36-AQ29</f>
        <v>6449.9954169448019</v>
      </c>
      <c r="AR35" s="198">
        <f t="shared" ref="AR35" si="46">+AQ36-AR29</f>
        <v>5510.7130255026741</v>
      </c>
      <c r="AS35" s="198">
        <f t="shared" ref="AS35" si="47">+AR36-AS29</f>
        <v>4537.7901765058969</v>
      </c>
      <c r="AT35" s="198">
        <f t="shared" ref="AT35" si="48">+AS36-AT29</f>
        <v>3530.0220348646217</v>
      </c>
      <c r="AU35" s="198">
        <f t="shared" ref="AU35" si="49">+AT36-AU29</f>
        <v>2486.1606142449555</v>
      </c>
      <c r="AV35" s="198">
        <f t="shared" ref="AV35" si="50">+AU36-AV29</f>
        <v>1404.913231604457</v>
      </c>
      <c r="AW35" s="198">
        <f t="shared" ref="AW35" si="51">+AV36-AW29</f>
        <v>284.94090637672787</v>
      </c>
      <c r="AX35" s="198"/>
      <c r="AY35" s="198"/>
      <c r="AZ35" s="198"/>
      <c r="BA35" s="198"/>
      <c r="BB35" s="198"/>
      <c r="BC35" s="198"/>
      <c r="BD35" s="198"/>
    </row>
    <row r="36" spans="1:56" s="68" customFormat="1" hidden="1" outlineLevel="1" x14ac:dyDescent="0.4">
      <c r="A36" s="61" t="s">
        <v>66</v>
      </c>
      <c r="B36" s="197">
        <f t="shared" si="8"/>
        <v>278344.32671710331</v>
      </c>
      <c r="C36" s="198"/>
      <c r="D36" s="198"/>
      <c r="E36" s="198"/>
      <c r="F36" s="198"/>
      <c r="G36" s="198"/>
      <c r="H36" s="198"/>
      <c r="I36" s="198"/>
      <c r="J36" s="198"/>
      <c r="K36" s="198"/>
      <c r="L36" s="198"/>
      <c r="M36" s="198"/>
      <c r="N36" s="198"/>
      <c r="O36" s="198"/>
      <c r="P36" s="198"/>
      <c r="Q36" s="198"/>
      <c r="R36" s="198"/>
      <c r="S36" s="198"/>
      <c r="T36" s="198"/>
      <c r="U36" s="198"/>
      <c r="V36" s="198"/>
      <c r="W36" s="198"/>
      <c r="X36" s="198">
        <f>+X28-X29</f>
        <v>18998.316445259577</v>
      </c>
      <c r="Y36" s="198">
        <f t="shared" ref="Y36:AL36" si="52">+Y35-Y30</f>
        <v>18508.452955716606</v>
      </c>
      <c r="Z36" s="198">
        <f t="shared" si="52"/>
        <v>18001.044974679186</v>
      </c>
      <c r="AA36" s="198">
        <f t="shared" si="52"/>
        <v>17475.464145087913</v>
      </c>
      <c r="AB36" s="198">
        <f t="shared" si="52"/>
        <v>16931.059605236027</v>
      </c>
      <c r="AC36" s="198">
        <f t="shared" si="52"/>
        <v>16367.157182764062</v>
      </c>
      <c r="AD36" s="198">
        <f t="shared" si="52"/>
        <v>15783.05855978736</v>
      </c>
      <c r="AE36" s="198">
        <f t="shared" si="52"/>
        <v>15178.040408122584</v>
      </c>
      <c r="AF36" s="198">
        <f t="shared" si="52"/>
        <v>14551.353493542301</v>
      </c>
      <c r="AG36" s="198">
        <f t="shared" si="52"/>
        <v>13902.221747948393</v>
      </c>
      <c r="AH36" s="198">
        <f t="shared" si="52"/>
        <v>13229.841308315305</v>
      </c>
      <c r="AI36" s="198">
        <f t="shared" si="52"/>
        <v>12533.379521212979</v>
      </c>
      <c r="AJ36" s="198">
        <f t="shared" si="52"/>
        <v>11811.973911676721</v>
      </c>
      <c r="AK36" s="198">
        <f t="shared" si="52"/>
        <v>11064.731115147071</v>
      </c>
      <c r="AL36" s="198">
        <f t="shared" si="52"/>
        <v>10290.725771157038</v>
      </c>
      <c r="AM36" s="198">
        <f t="shared" ref="AM36:AW36" si="53">+AM35-AM30</f>
        <v>9488.9993773966689</v>
      </c>
      <c r="AN36" s="198">
        <f t="shared" si="53"/>
        <v>8658.5591027358714</v>
      </c>
      <c r="AO36" s="198">
        <f t="shared" si="53"/>
        <v>7798.3765577355807</v>
      </c>
      <c r="AP36" s="198">
        <f t="shared" si="53"/>
        <v>6907.3865211246957</v>
      </c>
      <c r="AQ36" s="198">
        <f t="shared" si="53"/>
        <v>5984.485620665715</v>
      </c>
      <c r="AR36" s="198">
        <f t="shared" si="53"/>
        <v>5028.5309667754891</v>
      </c>
      <c r="AS36" s="198">
        <f t="shared" si="53"/>
        <v>4038.3387372090192</v>
      </c>
      <c r="AT36" s="198">
        <f t="shared" si="53"/>
        <v>3012.6827110536115</v>
      </c>
      <c r="AU36" s="198">
        <f t="shared" si="53"/>
        <v>1950.2927502179459</v>
      </c>
      <c r="AV36" s="198">
        <f t="shared" si="53"/>
        <v>849.85322653557876</v>
      </c>
      <c r="AW36" s="198">
        <f t="shared" si="53"/>
        <v>-1.3869794202037156E-11</v>
      </c>
      <c r="AX36" s="198"/>
      <c r="AY36" s="198"/>
      <c r="AZ36" s="198"/>
      <c r="BA36" s="198"/>
      <c r="BB36" s="198"/>
      <c r="BC36" s="198"/>
      <c r="BD36" s="198"/>
    </row>
    <row r="37" spans="1:56" s="68" customFormat="1" hidden="1" outlineLevel="1" x14ac:dyDescent="0.4">
      <c r="A37" s="61"/>
      <c r="B37" s="197">
        <f t="shared" si="8"/>
        <v>0</v>
      </c>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row>
    <row r="38" spans="1:56" s="71" customFormat="1" hidden="1" outlineLevel="1" x14ac:dyDescent="0.4">
      <c r="A38" s="72" t="str">
        <f>A28</f>
        <v>Debt Forecasted</v>
      </c>
      <c r="B38" s="197">
        <f t="shared" si="8"/>
        <v>80480.9142065864</v>
      </c>
      <c r="C38" s="198"/>
      <c r="D38" s="198"/>
      <c r="E38" s="198"/>
      <c r="F38" s="198"/>
      <c r="G38" s="198"/>
      <c r="H38" s="198"/>
      <c r="I38" s="198"/>
      <c r="J38" s="198"/>
      <c r="K38" s="198"/>
      <c r="L38" s="198"/>
      <c r="M38" s="198"/>
      <c r="N38" s="198"/>
      <c r="O38" s="198"/>
      <c r="P38" s="198"/>
      <c r="Q38" s="198"/>
      <c r="R38" s="198"/>
      <c r="S38" s="198"/>
      <c r="T38" s="198"/>
      <c r="U38" s="198"/>
      <c r="V38" s="198"/>
      <c r="W38" s="198"/>
      <c r="X38" s="198"/>
      <c r="Y38" s="198">
        <f>+Y$7</f>
        <v>80480.9142065864</v>
      </c>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row>
    <row r="39" spans="1:56" s="68" customFormat="1" hidden="1" outlineLevel="1" x14ac:dyDescent="0.4">
      <c r="A39" s="61" t="str">
        <f t="shared" ref="A39:A46" si="54">A29</f>
        <v>Principal</v>
      </c>
      <c r="B39" s="197">
        <f t="shared" si="8"/>
        <v>41603.742397640424</v>
      </c>
      <c r="C39" s="198"/>
      <c r="D39" s="198"/>
      <c r="E39" s="198"/>
      <c r="F39" s="198"/>
      <c r="G39" s="198"/>
      <c r="H39" s="198"/>
      <c r="I39" s="198"/>
      <c r="J39" s="198"/>
      <c r="K39" s="198"/>
      <c r="L39" s="198"/>
      <c r="M39" s="198"/>
      <c r="N39" s="198"/>
      <c r="O39" s="198"/>
      <c r="P39" s="198"/>
      <c r="Q39" s="198"/>
      <c r="R39" s="198"/>
      <c r="S39" s="198"/>
      <c r="T39" s="198"/>
      <c r="U39" s="198"/>
      <c r="V39" s="198"/>
      <c r="W39" s="198"/>
      <c r="X39" s="198"/>
      <c r="Y39" s="198">
        <f>+Y43-Y41</f>
        <v>1000.2486359397844</v>
      </c>
      <c r="Z39" s="198">
        <f>+Z43-Z41</f>
        <v>1018.4607930109808</v>
      </c>
      <c r="AA39" s="198">
        <f t="shared" ref="AA39:AM40" si="55">+AA43-AA41</f>
        <v>1055.8859454598032</v>
      </c>
      <c r="AB39" s="198">
        <f t="shared" si="55"/>
        <v>1094.6863516694277</v>
      </c>
      <c r="AC39" s="198">
        <f t="shared" si="55"/>
        <v>1134.9125477842074</v>
      </c>
      <c r="AD39" s="198">
        <f t="shared" si="55"/>
        <v>1176.6169269889624</v>
      </c>
      <c r="AE39" s="198">
        <f t="shared" si="55"/>
        <v>1219.8538077492337</v>
      </c>
      <c r="AF39" s="198">
        <f t="shared" si="55"/>
        <v>1264.6795045591446</v>
      </c>
      <c r="AG39" s="198">
        <f t="shared" si="55"/>
        <v>1311.1524012890211</v>
      </c>
      <c r="AH39" s="198">
        <f t="shared" si="55"/>
        <v>1359.3330272282981</v>
      </c>
      <c r="AI39" s="198">
        <f t="shared" si="55"/>
        <v>1409.2841359227591</v>
      </c>
      <c r="AJ39" s="198">
        <f t="shared" si="55"/>
        <v>1461.0707869087905</v>
      </c>
      <c r="AK39" s="198">
        <f t="shared" si="55"/>
        <v>1514.7604304511053</v>
      </c>
      <c r="AL39" s="198">
        <f t="shared" si="55"/>
        <v>1570.4229953943054</v>
      </c>
      <c r="AM39" s="198">
        <f t="shared" si="55"/>
        <v>1628.1309802427068</v>
      </c>
      <c r="AN39" s="198">
        <f t="shared" ref="AN39:AX39" si="56">+AN43-AN41</f>
        <v>1687.9595475870535</v>
      </c>
      <c r="AO39" s="198">
        <f t="shared" si="56"/>
        <v>1749.9866220011099</v>
      </c>
      <c r="AP39" s="198">
        <f t="shared" si="56"/>
        <v>1814.2929915356372</v>
      </c>
      <c r="AQ39" s="198">
        <f t="shared" si="56"/>
        <v>1880.9624129419449</v>
      </c>
      <c r="AR39" s="198">
        <f t="shared" si="56"/>
        <v>1950.081720762073</v>
      </c>
      <c r="AS39" s="198">
        <f t="shared" si="56"/>
        <v>2021.7409404276805</v>
      </c>
      <c r="AT39" s="198">
        <f t="shared" si="56"/>
        <v>2096.0334055149606</v>
      </c>
      <c r="AU39" s="198">
        <f t="shared" si="56"/>
        <v>2173.0558793082905</v>
      </c>
      <c r="AV39" s="198">
        <f t="shared" si="56"/>
        <v>2252.9086808309567</v>
      </c>
      <c r="AW39" s="198">
        <f t="shared" si="56"/>
        <v>2335.6958155071025</v>
      </c>
      <c r="AX39" s="198">
        <f t="shared" si="56"/>
        <v>2421.5251106250817</v>
      </c>
      <c r="AY39" s="198"/>
      <c r="AZ39" s="198"/>
      <c r="BA39" s="198"/>
      <c r="BB39" s="198"/>
      <c r="BC39" s="198"/>
      <c r="BD39" s="198"/>
    </row>
    <row r="40" spans="1:56" s="68" customFormat="1" hidden="1" outlineLevel="1" x14ac:dyDescent="0.4">
      <c r="A40" s="61" t="str">
        <f t="shared" si="54"/>
        <v>Principal</v>
      </c>
      <c r="B40" s="197">
        <f t="shared" si="8"/>
        <v>38877.171808945946</v>
      </c>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f>+Z44-Z42</f>
        <v>1037.0045502996311</v>
      </c>
      <c r="AA40" s="198">
        <f t="shared" si="55"/>
        <v>1075.1111260769355</v>
      </c>
      <c r="AB40" s="198">
        <f t="shared" si="55"/>
        <v>1114.6179957266747</v>
      </c>
      <c r="AC40" s="198">
        <f t="shared" si="55"/>
        <v>1155.5766155366196</v>
      </c>
      <c r="AD40" s="198">
        <f t="shared" si="55"/>
        <v>1198.0403326473145</v>
      </c>
      <c r="AE40" s="198">
        <f t="shared" si="55"/>
        <v>1242.064454534823</v>
      </c>
      <c r="AF40" s="198">
        <f t="shared" si="55"/>
        <v>1287.7063210467409</v>
      </c>
      <c r="AG40" s="198">
        <f t="shared" si="55"/>
        <v>1335.025379085303</v>
      </c>
      <c r="AH40" s="198">
        <f t="shared" si="55"/>
        <v>1384.0832600348508</v>
      </c>
      <c r="AI40" s="198">
        <f t="shared" si="55"/>
        <v>1434.9438600345104</v>
      </c>
      <c r="AJ40" s="198">
        <f t="shared" si="55"/>
        <v>1487.6734232006347</v>
      </c>
      <c r="AK40" s="198">
        <f t="shared" si="55"/>
        <v>1542.3406279073997</v>
      </c>
      <c r="AL40" s="198">
        <f t="shared" si="55"/>
        <v>1599.0166762379367</v>
      </c>
      <c r="AM40" s="198">
        <f t="shared" si="55"/>
        <v>1657.7753867225033</v>
      </c>
      <c r="AN40" s="198">
        <f t="shared" ref="AN40:AX40" si="57">+AN44-AN42</f>
        <v>1718.6932904844859</v>
      </c>
      <c r="AO40" s="198">
        <f t="shared" si="57"/>
        <v>1781.8497309194561</v>
      </c>
      <c r="AP40" s="198">
        <f t="shared" si="57"/>
        <v>1847.326967037111</v>
      </c>
      <c r="AQ40" s="198">
        <f t="shared" si="57"/>
        <v>1915.2102806006992</v>
      </c>
      <c r="AR40" s="198">
        <f t="shared" si="57"/>
        <v>1985.588087203472</v>
      </c>
      <c r="AS40" s="198">
        <f t="shared" si="57"/>
        <v>2058.5520514268396</v>
      </c>
      <c r="AT40" s="198">
        <f t="shared" si="57"/>
        <v>2134.197206230217</v>
      </c>
      <c r="AU40" s="198">
        <f t="shared" si="57"/>
        <v>2212.6220767280606</v>
      </c>
      <c r="AV40" s="198">
        <f t="shared" si="57"/>
        <v>2293.9288085153148</v>
      </c>
      <c r="AW40" s="198">
        <f t="shared" si="57"/>
        <v>2378.2233007084042</v>
      </c>
      <c r="AX40" s="198">
        <f t="shared" si="57"/>
        <v>-9.7702483799366746E-13</v>
      </c>
      <c r="AY40" s="198"/>
      <c r="AZ40" s="198"/>
      <c r="BA40" s="198"/>
      <c r="BB40" s="198"/>
      <c r="BC40" s="198"/>
      <c r="BD40" s="198"/>
    </row>
    <row r="41" spans="1:56" s="68" customFormat="1" hidden="1" outlineLevel="1" x14ac:dyDescent="0.4">
      <c r="A41" s="61" t="str">
        <f t="shared" si="54"/>
        <v>Interest</v>
      </c>
      <c r="B41" s="197">
        <f t="shared" si="8"/>
        <v>22502.256543110958</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f>+Y38*($Y$8/2)</f>
        <v>1465.3667079352686</v>
      </c>
      <c r="Z41" s="198">
        <f t="shared" ref="Z41:AM41" si="58">+Y46*$Y$8/2</f>
        <v>1447.1545508640722</v>
      </c>
      <c r="AA41" s="198">
        <f t="shared" si="58"/>
        <v>1409.7293984152498</v>
      </c>
      <c r="AB41" s="198">
        <f t="shared" si="58"/>
        <v>1370.9289922056253</v>
      </c>
      <c r="AC41" s="198">
        <f t="shared" si="58"/>
        <v>1330.7027960908456</v>
      </c>
      <c r="AD41" s="198">
        <f t="shared" si="58"/>
        <v>1288.9984168860906</v>
      </c>
      <c r="AE41" s="198">
        <f t="shared" si="58"/>
        <v>1245.7615361258192</v>
      </c>
      <c r="AF41" s="198">
        <f t="shared" si="58"/>
        <v>1200.9358393159084</v>
      </c>
      <c r="AG41" s="198">
        <f t="shared" si="58"/>
        <v>1154.4629425860319</v>
      </c>
      <c r="AH41" s="198">
        <f t="shared" si="58"/>
        <v>1106.2823166467549</v>
      </c>
      <c r="AI41" s="198">
        <f t="shared" si="58"/>
        <v>1056.3312079522939</v>
      </c>
      <c r="AJ41" s="198">
        <f t="shared" si="58"/>
        <v>1004.5445569662623</v>
      </c>
      <c r="AK41" s="198">
        <f t="shared" si="58"/>
        <v>950.85491342394766</v>
      </c>
      <c r="AL41" s="198">
        <f t="shared" si="58"/>
        <v>895.19234848074768</v>
      </c>
      <c r="AM41" s="198">
        <f t="shared" si="58"/>
        <v>837.48436363234623</v>
      </c>
      <c r="AN41" s="198">
        <f t="shared" ref="AN41" si="59">+AM46*$Y$8/2</f>
        <v>777.65579628799946</v>
      </c>
      <c r="AO41" s="198">
        <f t="shared" ref="AO41" si="60">+AN46*$Y$8/2</f>
        <v>715.62872187394305</v>
      </c>
      <c r="AP41" s="198">
        <f t="shared" ref="AP41" si="61">+AO46*$Y$8/2</f>
        <v>651.32235233941594</v>
      </c>
      <c r="AQ41" s="198">
        <f t="shared" ref="AQ41" si="62">+AP46*$Y$8/2</f>
        <v>584.652930933108</v>
      </c>
      <c r="AR41" s="198">
        <f t="shared" ref="AR41" si="63">+AQ46*$Y$8/2</f>
        <v>515.53362311298008</v>
      </c>
      <c r="AS41" s="198">
        <f t="shared" ref="AS41" si="64">+AR46*$Y$8/2</f>
        <v>443.87440344737246</v>
      </c>
      <c r="AT41" s="198">
        <f t="shared" ref="AT41" si="65">+AS46*$Y$8/2</f>
        <v>369.58193836009235</v>
      </c>
      <c r="AU41" s="198">
        <f t="shared" ref="AU41" si="66">+AT46*$Y$8/2</f>
        <v>292.55946456676247</v>
      </c>
      <c r="AV41" s="198">
        <f t="shared" ref="AV41" si="67">+AU46*$Y$8/2</f>
        <v>212.70666304409633</v>
      </c>
      <c r="AW41" s="198">
        <f t="shared" ref="AW41" si="68">+AV46*$Y$8/2</f>
        <v>129.91952836795048</v>
      </c>
      <c r="AX41" s="198">
        <f t="shared" ref="AX41" si="69">+AW46*$Y$8/2</f>
        <v>44.090233249971533</v>
      </c>
      <c r="AY41" s="198"/>
      <c r="AZ41" s="198"/>
      <c r="BA41" s="198"/>
      <c r="BB41" s="198"/>
      <c r="BC41" s="198"/>
      <c r="BD41" s="198"/>
    </row>
    <row r="42" spans="1:56" s="68" customFormat="1" hidden="1" outlineLevel="1" x14ac:dyDescent="0.4">
      <c r="A42" s="61" t="str">
        <f t="shared" si="54"/>
        <v>Interest</v>
      </c>
      <c r="B42" s="197">
        <f t="shared" si="8"/>
        <v>20297.596444055333</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f t="shared" ref="Z42:AM42" si="70">+Z45*$Y$8/2</f>
        <v>1428.6107935754219</v>
      </c>
      <c r="AA42" s="198">
        <f t="shared" si="70"/>
        <v>1390.5042177981175</v>
      </c>
      <c r="AB42" s="198">
        <f t="shared" si="70"/>
        <v>1350.9973481483783</v>
      </c>
      <c r="AC42" s="198">
        <f t="shared" si="70"/>
        <v>1310.0387283384334</v>
      </c>
      <c r="AD42" s="198">
        <f t="shared" si="70"/>
        <v>1267.5750112277385</v>
      </c>
      <c r="AE42" s="198">
        <f t="shared" si="70"/>
        <v>1223.55088934023</v>
      </c>
      <c r="AF42" s="198">
        <f t="shared" si="70"/>
        <v>1177.9090228283121</v>
      </c>
      <c r="AG42" s="198">
        <f t="shared" si="70"/>
        <v>1130.58996478975</v>
      </c>
      <c r="AH42" s="198">
        <f t="shared" si="70"/>
        <v>1081.5320838402022</v>
      </c>
      <c r="AI42" s="198">
        <f t="shared" si="70"/>
        <v>1030.6714838405426</v>
      </c>
      <c r="AJ42" s="198">
        <f t="shared" si="70"/>
        <v>977.94192067441827</v>
      </c>
      <c r="AK42" s="198">
        <f t="shared" si="70"/>
        <v>923.27471596765326</v>
      </c>
      <c r="AL42" s="198">
        <f t="shared" si="70"/>
        <v>866.59866763711636</v>
      </c>
      <c r="AM42" s="198">
        <f t="shared" si="70"/>
        <v>807.8399571525498</v>
      </c>
      <c r="AN42" s="198">
        <f t="shared" ref="AN42:AX42" si="71">+AN45*$Y$8/2</f>
        <v>746.92205339056704</v>
      </c>
      <c r="AO42" s="198">
        <f t="shared" si="71"/>
        <v>683.76561295559691</v>
      </c>
      <c r="AP42" s="198">
        <f t="shared" si="71"/>
        <v>618.28837683794188</v>
      </c>
      <c r="AQ42" s="198">
        <f t="shared" si="71"/>
        <v>550.40506327435378</v>
      </c>
      <c r="AR42" s="198">
        <f t="shared" si="71"/>
        <v>480.02725667158103</v>
      </c>
      <c r="AS42" s="198">
        <f t="shared" si="71"/>
        <v>407.06329244821319</v>
      </c>
      <c r="AT42" s="198">
        <f t="shared" si="71"/>
        <v>331.41813764483595</v>
      </c>
      <c r="AU42" s="198">
        <f t="shared" si="71"/>
        <v>252.99326714699245</v>
      </c>
      <c r="AV42" s="198">
        <f t="shared" si="71"/>
        <v>171.68653535973817</v>
      </c>
      <c r="AW42" s="198">
        <f t="shared" si="71"/>
        <v>87.392043166648889</v>
      </c>
      <c r="AX42" s="198">
        <f t="shared" si="71"/>
        <v>9.7702483799366746E-13</v>
      </c>
      <c r="AY42" s="198"/>
      <c r="AZ42" s="198"/>
      <c r="BA42" s="198"/>
      <c r="BB42" s="198"/>
      <c r="BC42" s="198"/>
      <c r="BD42" s="198"/>
    </row>
    <row r="43" spans="1:56" s="68" customFormat="1" hidden="1" outlineLevel="1" x14ac:dyDescent="0.4">
      <c r="A43" s="61" t="str">
        <f t="shared" si="54"/>
        <v xml:space="preserve">Debt Servicing </v>
      </c>
      <c r="B43" s="197">
        <f t="shared" si="8"/>
        <v>64105.9989407514</v>
      </c>
      <c r="C43" s="198"/>
      <c r="D43" s="198"/>
      <c r="E43" s="198"/>
      <c r="F43" s="198"/>
      <c r="G43" s="198"/>
      <c r="H43" s="198"/>
      <c r="I43" s="198"/>
      <c r="J43" s="198"/>
      <c r="K43" s="198"/>
      <c r="L43" s="198"/>
      <c r="M43" s="198"/>
      <c r="N43" s="198"/>
      <c r="O43" s="198"/>
      <c r="P43" s="198"/>
      <c r="Q43" s="198"/>
      <c r="R43" s="198"/>
      <c r="S43" s="198"/>
      <c r="T43" s="198"/>
      <c r="U43" s="198"/>
      <c r="V43" s="198"/>
      <c r="W43" s="198"/>
      <c r="X43" s="198"/>
      <c r="Y43" s="198">
        <f>-PMT($Y$8/2,$Y$9*2,Y38)</f>
        <v>2465.615343875053</v>
      </c>
      <c r="Z43" s="198">
        <f t="shared" ref="Z43:AM43" si="72">+Y43</f>
        <v>2465.615343875053</v>
      </c>
      <c r="AA43" s="198">
        <f t="shared" si="72"/>
        <v>2465.615343875053</v>
      </c>
      <c r="AB43" s="198">
        <f t="shared" si="72"/>
        <v>2465.615343875053</v>
      </c>
      <c r="AC43" s="198">
        <f t="shared" si="72"/>
        <v>2465.615343875053</v>
      </c>
      <c r="AD43" s="198">
        <f t="shared" si="72"/>
        <v>2465.615343875053</v>
      </c>
      <c r="AE43" s="198">
        <f t="shared" si="72"/>
        <v>2465.615343875053</v>
      </c>
      <c r="AF43" s="198">
        <f t="shared" si="72"/>
        <v>2465.615343875053</v>
      </c>
      <c r="AG43" s="198">
        <f t="shared" si="72"/>
        <v>2465.615343875053</v>
      </c>
      <c r="AH43" s="198">
        <f t="shared" si="72"/>
        <v>2465.615343875053</v>
      </c>
      <c r="AI43" s="198">
        <f t="shared" si="72"/>
        <v>2465.615343875053</v>
      </c>
      <c r="AJ43" s="198">
        <f t="shared" si="72"/>
        <v>2465.615343875053</v>
      </c>
      <c r="AK43" s="198">
        <f t="shared" si="72"/>
        <v>2465.615343875053</v>
      </c>
      <c r="AL43" s="198">
        <f t="shared" si="72"/>
        <v>2465.615343875053</v>
      </c>
      <c r="AM43" s="198">
        <f t="shared" si="72"/>
        <v>2465.615343875053</v>
      </c>
      <c r="AN43" s="198">
        <f t="shared" ref="AN43" si="73">+AM43</f>
        <v>2465.615343875053</v>
      </c>
      <c r="AO43" s="198">
        <f t="shared" ref="AO43" si="74">+AN43</f>
        <v>2465.615343875053</v>
      </c>
      <c r="AP43" s="198">
        <f t="shared" ref="AP43" si="75">+AO43</f>
        <v>2465.615343875053</v>
      </c>
      <c r="AQ43" s="198">
        <f t="shared" ref="AQ43" si="76">+AP43</f>
        <v>2465.615343875053</v>
      </c>
      <c r="AR43" s="198">
        <f t="shared" ref="AR43" si="77">+AQ43</f>
        <v>2465.615343875053</v>
      </c>
      <c r="AS43" s="198">
        <f t="shared" ref="AS43" si="78">+AR43</f>
        <v>2465.615343875053</v>
      </c>
      <c r="AT43" s="198">
        <f t="shared" ref="AT43" si="79">+AS43</f>
        <v>2465.615343875053</v>
      </c>
      <c r="AU43" s="198">
        <f t="shared" ref="AU43" si="80">+AT43</f>
        <v>2465.615343875053</v>
      </c>
      <c r="AV43" s="198">
        <f t="shared" ref="AV43" si="81">+AU43</f>
        <v>2465.615343875053</v>
      </c>
      <c r="AW43" s="198">
        <f t="shared" ref="AW43" si="82">+AV43</f>
        <v>2465.615343875053</v>
      </c>
      <c r="AX43" s="198">
        <f t="shared" ref="AX43" si="83">+AW43</f>
        <v>2465.615343875053</v>
      </c>
      <c r="AY43" s="198"/>
      <c r="AZ43" s="198"/>
      <c r="BA43" s="198"/>
      <c r="BB43" s="198"/>
      <c r="BC43" s="198"/>
      <c r="BD43" s="198"/>
    </row>
    <row r="44" spans="1:56" s="68" customFormat="1" hidden="1" outlineLevel="1" x14ac:dyDescent="0.4">
      <c r="A44" s="61" t="str">
        <f t="shared" si="54"/>
        <v xml:space="preserve">Debt Servicing </v>
      </c>
      <c r="B44" s="197">
        <f t="shared" si="8"/>
        <v>59174.76825300129</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f t="shared" ref="Z44:AM44" si="84">+Z43</f>
        <v>2465.615343875053</v>
      </c>
      <c r="AA44" s="198">
        <f t="shared" si="84"/>
        <v>2465.615343875053</v>
      </c>
      <c r="AB44" s="198">
        <f t="shared" si="84"/>
        <v>2465.615343875053</v>
      </c>
      <c r="AC44" s="198">
        <f t="shared" si="84"/>
        <v>2465.615343875053</v>
      </c>
      <c r="AD44" s="198">
        <f t="shared" si="84"/>
        <v>2465.615343875053</v>
      </c>
      <c r="AE44" s="198">
        <f t="shared" si="84"/>
        <v>2465.615343875053</v>
      </c>
      <c r="AF44" s="198">
        <f t="shared" si="84"/>
        <v>2465.615343875053</v>
      </c>
      <c r="AG44" s="198">
        <f t="shared" si="84"/>
        <v>2465.615343875053</v>
      </c>
      <c r="AH44" s="198">
        <f t="shared" si="84"/>
        <v>2465.615343875053</v>
      </c>
      <c r="AI44" s="198">
        <f t="shared" si="84"/>
        <v>2465.615343875053</v>
      </c>
      <c r="AJ44" s="198">
        <f t="shared" si="84"/>
        <v>2465.615343875053</v>
      </c>
      <c r="AK44" s="198">
        <f t="shared" si="84"/>
        <v>2465.615343875053</v>
      </c>
      <c r="AL44" s="198">
        <f t="shared" si="84"/>
        <v>2465.615343875053</v>
      </c>
      <c r="AM44" s="198">
        <f t="shared" si="84"/>
        <v>2465.615343875053</v>
      </c>
      <c r="AN44" s="198">
        <f t="shared" ref="AN44:AW44" si="85">+AN43</f>
        <v>2465.615343875053</v>
      </c>
      <c r="AO44" s="198">
        <f t="shared" si="85"/>
        <v>2465.615343875053</v>
      </c>
      <c r="AP44" s="198">
        <f t="shared" si="85"/>
        <v>2465.615343875053</v>
      </c>
      <c r="AQ44" s="198">
        <f t="shared" si="85"/>
        <v>2465.615343875053</v>
      </c>
      <c r="AR44" s="198">
        <f t="shared" si="85"/>
        <v>2465.615343875053</v>
      </c>
      <c r="AS44" s="198">
        <f t="shared" si="85"/>
        <v>2465.615343875053</v>
      </c>
      <c r="AT44" s="198">
        <f t="shared" si="85"/>
        <v>2465.615343875053</v>
      </c>
      <c r="AU44" s="198">
        <f t="shared" si="85"/>
        <v>2465.615343875053</v>
      </c>
      <c r="AV44" s="198">
        <f t="shared" si="85"/>
        <v>2465.615343875053</v>
      </c>
      <c r="AW44" s="198">
        <f t="shared" si="85"/>
        <v>2465.615343875053</v>
      </c>
      <c r="AX44" s="198">
        <v>0</v>
      </c>
      <c r="AY44" s="198"/>
      <c r="AZ44" s="198"/>
      <c r="BA44" s="198"/>
      <c r="BB44" s="198"/>
      <c r="BC44" s="198"/>
      <c r="BD44" s="198"/>
    </row>
    <row r="45" spans="1:56" s="68" customFormat="1" hidden="1" outlineLevel="1" x14ac:dyDescent="0.4">
      <c r="A45" s="61" t="str">
        <f t="shared" si="54"/>
        <v>Balance mid year</v>
      </c>
      <c r="B45" s="197">
        <f t="shared" si="8"/>
        <v>1114785.1996144108</v>
      </c>
      <c r="C45" s="198"/>
      <c r="D45" s="198"/>
      <c r="E45" s="198"/>
      <c r="F45" s="198"/>
      <c r="G45" s="198"/>
      <c r="H45" s="198"/>
      <c r="I45" s="198"/>
      <c r="J45" s="198"/>
      <c r="K45" s="198"/>
      <c r="L45" s="198"/>
      <c r="M45" s="198"/>
      <c r="N45" s="198"/>
      <c r="O45" s="198"/>
      <c r="P45" s="198"/>
      <c r="Q45" s="198"/>
      <c r="R45" s="198"/>
      <c r="S45" s="198"/>
      <c r="T45" s="198"/>
      <c r="U45" s="198"/>
      <c r="V45" s="198"/>
      <c r="W45" s="198"/>
      <c r="X45" s="198"/>
      <c r="Y45" s="198">
        <v>0</v>
      </c>
      <c r="Z45" s="198">
        <f t="shared" ref="Z45:AM45" si="86">+Y46-Z39</f>
        <v>78462.204777635634</v>
      </c>
      <c r="AA45" s="198">
        <f t="shared" si="86"/>
        <v>76369.314281876199</v>
      </c>
      <c r="AB45" s="198">
        <f t="shared" si="86"/>
        <v>74199.516804129831</v>
      </c>
      <c r="AC45" s="198">
        <f t="shared" si="86"/>
        <v>71949.986260618956</v>
      </c>
      <c r="AD45" s="198">
        <f t="shared" si="86"/>
        <v>69617.792718093377</v>
      </c>
      <c r="AE45" s="198">
        <f t="shared" si="86"/>
        <v>67199.898577696833</v>
      </c>
      <c r="AF45" s="198">
        <f t="shared" si="86"/>
        <v>64693.154618602872</v>
      </c>
      <c r="AG45" s="198">
        <f t="shared" si="86"/>
        <v>62094.295896267111</v>
      </c>
      <c r="AH45" s="198">
        <f t="shared" si="86"/>
        <v>59399.937489953511</v>
      </c>
      <c r="AI45" s="198">
        <f t="shared" si="86"/>
        <v>56606.570093995899</v>
      </c>
      <c r="AJ45" s="198">
        <f t="shared" si="86"/>
        <v>53710.555447052597</v>
      </c>
      <c r="AK45" s="198">
        <f t="shared" si="86"/>
        <v>50708.121593400858</v>
      </c>
      <c r="AL45" s="198">
        <f t="shared" si="86"/>
        <v>47595.357970099154</v>
      </c>
      <c r="AM45" s="198">
        <f t="shared" si="86"/>
        <v>44368.210313618511</v>
      </c>
      <c r="AN45" s="198">
        <f t="shared" ref="AN45" si="87">+AM46-AN39</f>
        <v>41022.475379308955</v>
      </c>
      <c r="AO45" s="198">
        <f t="shared" ref="AO45" si="88">+AN46-AO39</f>
        <v>37553.795466823358</v>
      </c>
      <c r="AP45" s="198">
        <f t="shared" ref="AP45" si="89">+AO46-AP39</f>
        <v>33957.652744368264</v>
      </c>
      <c r="AQ45" s="198">
        <f t="shared" ref="AQ45" si="90">+AP46-AQ39</f>
        <v>30229.363364389206</v>
      </c>
      <c r="AR45" s="198">
        <f t="shared" ref="AR45" si="91">+AQ46-AR39</f>
        <v>26364.071363026436</v>
      </c>
      <c r="AS45" s="198">
        <f t="shared" ref="AS45" si="92">+AR46-AS39</f>
        <v>22356.742335395284</v>
      </c>
      <c r="AT45" s="198">
        <f t="shared" ref="AT45" si="93">+AS46-AT39</f>
        <v>18202.156878453483</v>
      </c>
      <c r="AU45" s="198">
        <f t="shared" ref="AU45" si="94">+AT46-AU39</f>
        <v>13894.903792914974</v>
      </c>
      <c r="AV45" s="198">
        <f t="shared" ref="AV45" si="95">+AU46-AV39</f>
        <v>9429.3730353559567</v>
      </c>
      <c r="AW45" s="198">
        <f t="shared" ref="AW45" si="96">+AV46-AW39</f>
        <v>4799.7484113335395</v>
      </c>
      <c r="AX45" s="198">
        <f t="shared" ref="AX45" si="97">+AW46-AX39</f>
        <v>5.3660187404602766E-11</v>
      </c>
      <c r="AY45" s="198"/>
      <c r="AZ45" s="198"/>
      <c r="BA45" s="198"/>
      <c r="BB45" s="198"/>
      <c r="BC45" s="198"/>
      <c r="BD45" s="198"/>
    </row>
    <row r="46" spans="1:56" s="68" customFormat="1" hidden="1" outlineLevel="1" x14ac:dyDescent="0.4">
      <c r="A46" s="61" t="str">
        <f t="shared" si="54"/>
        <v>Balance</v>
      </c>
      <c r="B46" s="197">
        <f t="shared" si="8"/>
        <v>1155388.6933761118</v>
      </c>
      <c r="C46" s="198"/>
      <c r="D46" s="198"/>
      <c r="E46" s="198"/>
      <c r="F46" s="198"/>
      <c r="G46" s="198"/>
      <c r="H46" s="198"/>
      <c r="I46" s="198"/>
      <c r="J46" s="198"/>
      <c r="K46" s="198"/>
      <c r="L46" s="198"/>
      <c r="M46" s="198"/>
      <c r="N46" s="198"/>
      <c r="O46" s="198"/>
      <c r="P46" s="198"/>
      <c r="Q46" s="198"/>
      <c r="R46" s="198"/>
      <c r="S46" s="198"/>
      <c r="T46" s="198"/>
      <c r="U46" s="198"/>
      <c r="V46" s="198"/>
      <c r="W46" s="198"/>
      <c r="X46" s="198"/>
      <c r="Y46" s="198">
        <f>+Y38-Y39</f>
        <v>79480.665570646612</v>
      </c>
      <c r="Z46" s="198">
        <f t="shared" ref="Z46:AM46" si="98">+Z45-Z40</f>
        <v>77425.200227335998</v>
      </c>
      <c r="AA46" s="198">
        <f t="shared" si="98"/>
        <v>75294.20315579926</v>
      </c>
      <c r="AB46" s="198">
        <f t="shared" si="98"/>
        <v>73084.898808403159</v>
      </c>
      <c r="AC46" s="198">
        <f t="shared" si="98"/>
        <v>70794.409645082342</v>
      </c>
      <c r="AD46" s="198">
        <f t="shared" si="98"/>
        <v>68419.75238544606</v>
      </c>
      <c r="AE46" s="198">
        <f t="shared" si="98"/>
        <v>65957.834123162014</v>
      </c>
      <c r="AF46" s="198">
        <f t="shared" si="98"/>
        <v>63405.448297556133</v>
      </c>
      <c r="AG46" s="198">
        <f t="shared" si="98"/>
        <v>60759.270517181809</v>
      </c>
      <c r="AH46" s="198">
        <f t="shared" si="98"/>
        <v>58015.854229918659</v>
      </c>
      <c r="AI46" s="198">
        <f t="shared" si="98"/>
        <v>55171.62623396139</v>
      </c>
      <c r="AJ46" s="198">
        <f t="shared" si="98"/>
        <v>52222.882023851962</v>
      </c>
      <c r="AK46" s="198">
        <f t="shared" si="98"/>
        <v>49165.780965493461</v>
      </c>
      <c r="AL46" s="198">
        <f t="shared" si="98"/>
        <v>45996.341293861216</v>
      </c>
      <c r="AM46" s="198">
        <f t="shared" si="98"/>
        <v>42710.434926896007</v>
      </c>
      <c r="AN46" s="198">
        <f t="shared" ref="AN46:AX46" si="99">+AN45-AN40</f>
        <v>39303.782088824468</v>
      </c>
      <c r="AO46" s="198">
        <f t="shared" si="99"/>
        <v>35771.945735903901</v>
      </c>
      <c r="AP46" s="198">
        <f t="shared" si="99"/>
        <v>32110.325777331152</v>
      </c>
      <c r="AQ46" s="198">
        <f t="shared" si="99"/>
        <v>28314.153083788508</v>
      </c>
      <c r="AR46" s="198">
        <f t="shared" si="99"/>
        <v>24378.483275822964</v>
      </c>
      <c r="AS46" s="198">
        <f t="shared" si="99"/>
        <v>20298.190283968444</v>
      </c>
      <c r="AT46" s="198">
        <f t="shared" si="99"/>
        <v>16067.959672223265</v>
      </c>
      <c r="AU46" s="198">
        <f t="shared" si="99"/>
        <v>11682.281716186913</v>
      </c>
      <c r="AV46" s="198">
        <f t="shared" si="99"/>
        <v>7135.4442268406419</v>
      </c>
      <c r="AW46" s="198">
        <f t="shared" si="99"/>
        <v>2421.5251106251353</v>
      </c>
      <c r="AX46" s="198">
        <f t="shared" si="99"/>
        <v>5.4637212242596433E-11</v>
      </c>
      <c r="AY46" s="198"/>
      <c r="AZ46" s="198"/>
      <c r="BA46" s="198"/>
      <c r="BB46" s="198"/>
      <c r="BC46" s="198"/>
      <c r="BD46" s="198"/>
    </row>
    <row r="47" spans="1:56" s="71" customFormat="1" hidden="1" outlineLevel="1" x14ac:dyDescent="0.4">
      <c r="A47" s="74"/>
      <c r="B47" s="197">
        <f t="shared" si="8"/>
        <v>0</v>
      </c>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row>
    <row r="48" spans="1:56" s="71" customFormat="1" hidden="1" outlineLevel="1" x14ac:dyDescent="0.4">
      <c r="A48" s="72" t="str">
        <f t="shared" ref="A48:A56" si="100">A38</f>
        <v>Debt Forecasted</v>
      </c>
      <c r="B48" s="197">
        <f t="shared" si="8"/>
        <v>43424.551356108008</v>
      </c>
      <c r="C48" s="198">
        <v>0</v>
      </c>
      <c r="D48" s="198"/>
      <c r="E48" s="198"/>
      <c r="F48" s="198"/>
      <c r="G48" s="198"/>
      <c r="H48" s="198"/>
      <c r="I48" s="198"/>
      <c r="J48" s="198"/>
      <c r="K48" s="198"/>
      <c r="L48" s="198"/>
      <c r="M48" s="198"/>
      <c r="N48" s="198"/>
      <c r="O48" s="198"/>
      <c r="P48" s="198"/>
      <c r="Q48" s="198"/>
      <c r="R48" s="198"/>
      <c r="S48" s="198"/>
      <c r="T48" s="198"/>
      <c r="U48" s="198"/>
      <c r="V48" s="198"/>
      <c r="W48" s="198"/>
      <c r="X48" s="198"/>
      <c r="Y48" s="198"/>
      <c r="Z48" s="198">
        <f>+Z$7</f>
        <v>43424.551356108008</v>
      </c>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row>
    <row r="49" spans="1:56" s="68" customFormat="1" hidden="1" outlineLevel="1" x14ac:dyDescent="0.4">
      <c r="A49" s="61" t="str">
        <f t="shared" si="100"/>
        <v>Principal</v>
      </c>
      <c r="B49" s="197">
        <f t="shared" si="8"/>
        <v>22446.407102571487</v>
      </c>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f>+Z53-Z51</f>
        <v>534.6086015055248</v>
      </c>
      <c r="AA49" s="198">
        <f>+AA53-AA51</f>
        <v>544.52519545308724</v>
      </c>
      <c r="AB49" s="198">
        <f t="shared" ref="AB49:AN50" si="101">+AB53-AB51</f>
        <v>564.91363183907947</v>
      </c>
      <c r="AC49" s="198">
        <f t="shared" si="101"/>
        <v>586.0654641923046</v>
      </c>
      <c r="AD49" s="198">
        <f t="shared" si="101"/>
        <v>608.00927603882394</v>
      </c>
      <c r="AE49" s="198">
        <f t="shared" si="101"/>
        <v>630.7747211460902</v>
      </c>
      <c r="AF49" s="198">
        <f t="shared" si="101"/>
        <v>654.39256359556225</v>
      </c>
      <c r="AG49" s="198">
        <f t="shared" si="101"/>
        <v>678.89471935574306</v>
      </c>
      <c r="AH49" s="198">
        <f t="shared" si="101"/>
        <v>704.31429941181966</v>
      </c>
      <c r="AI49" s="198">
        <f t="shared" si="101"/>
        <v>730.68565451018912</v>
      </c>
      <c r="AJ49" s="198">
        <f t="shared" si="101"/>
        <v>758.0444215783358</v>
      </c>
      <c r="AK49" s="198">
        <f t="shared" si="101"/>
        <v>786.42757188278779</v>
      </c>
      <c r="AL49" s="198">
        <f t="shared" si="101"/>
        <v>815.87346099023466</v>
      </c>
      <c r="AM49" s="198">
        <f t="shared" si="101"/>
        <v>846.42188059931732</v>
      </c>
      <c r="AN49" s="198">
        <f t="shared" si="101"/>
        <v>878.1141123131348</v>
      </c>
      <c r="AO49" s="198">
        <f t="shared" ref="AO49:AY49" si="102">+AO53-AO51</f>
        <v>910.99298342513407</v>
      </c>
      <c r="AP49" s="198">
        <f t="shared" si="102"/>
        <v>945.10292479376767</v>
      </c>
      <c r="AQ49" s="198">
        <f t="shared" si="102"/>
        <v>980.49003088412837</v>
      </c>
      <c r="AR49" s="198">
        <f t="shared" si="102"/>
        <v>1017.2021220576999</v>
      </c>
      <c r="AS49" s="198">
        <f t="shared" si="102"/>
        <v>1055.2888091943951</v>
      </c>
      <c r="AT49" s="198">
        <f t="shared" si="102"/>
        <v>1094.8015607342143</v>
      </c>
      <c r="AU49" s="198">
        <f t="shared" si="102"/>
        <v>1135.7937722291138</v>
      </c>
      <c r="AV49" s="198">
        <f t="shared" si="102"/>
        <v>1178.3208384990792</v>
      </c>
      <c r="AW49" s="198">
        <f t="shared" si="102"/>
        <v>1222.4402284899088</v>
      </c>
      <c r="AX49" s="198">
        <f t="shared" si="102"/>
        <v>1268.2115629338655</v>
      </c>
      <c r="AY49" s="198">
        <f t="shared" si="102"/>
        <v>1315.6966949181474</v>
      </c>
      <c r="AZ49" s="198"/>
      <c r="BA49" s="198"/>
      <c r="BB49" s="198"/>
      <c r="BC49" s="198"/>
      <c r="BD49" s="198"/>
    </row>
    <row r="50" spans="1:56" s="68" customFormat="1" hidden="1" outlineLevel="1" x14ac:dyDescent="0.4">
      <c r="A50" s="61" t="str">
        <f t="shared" si="100"/>
        <v>Principal</v>
      </c>
      <c r="B50" s="197">
        <f t="shared" si="8"/>
        <v>20978.144253536524</v>
      </c>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f>+AA54-AA52</f>
        <v>554.62573488009741</v>
      </c>
      <c r="AB50" s="198">
        <f t="shared" si="101"/>
        <v>575.39236167360684</v>
      </c>
      <c r="AC50" s="198">
        <f t="shared" si="101"/>
        <v>596.93654486462833</v>
      </c>
      <c r="AD50" s="198">
        <f t="shared" si="101"/>
        <v>619.28739818247982</v>
      </c>
      <c r="AE50" s="198">
        <f t="shared" si="101"/>
        <v>642.47512545005657</v>
      </c>
      <c r="AF50" s="198">
        <f t="shared" si="101"/>
        <v>666.53106139976285</v>
      </c>
      <c r="AG50" s="198">
        <f t="shared" si="101"/>
        <v>691.48771401769966</v>
      </c>
      <c r="AH50" s="198">
        <f t="shared" si="101"/>
        <v>717.37880847332724</v>
      </c>
      <c r="AI50" s="198">
        <f t="shared" si="101"/>
        <v>744.23933269396889</v>
      </c>
      <c r="AJ50" s="198">
        <f t="shared" si="101"/>
        <v>772.10558464574194</v>
      </c>
      <c r="AK50" s="198">
        <f t="shared" si="101"/>
        <v>801.01522138481027</v>
      </c>
      <c r="AL50" s="198">
        <f t="shared" si="101"/>
        <v>831.00730994524247</v>
      </c>
      <c r="AM50" s="198">
        <f t="shared" si="101"/>
        <v>862.12238013224305</v>
      </c>
      <c r="AN50" s="198">
        <f t="shared" si="101"/>
        <v>894.40247929210034</v>
      </c>
      <c r="AO50" s="198">
        <f t="shared" ref="AO50:AY50" si="103">+AO54-AO52</f>
        <v>927.89122913286269</v>
      </c>
      <c r="AP50" s="198">
        <f t="shared" si="103"/>
        <v>962.63388467252776</v>
      </c>
      <c r="AQ50" s="198">
        <f t="shared" si="103"/>
        <v>998.67739539440618</v>
      </c>
      <c r="AR50" s="198">
        <f t="shared" si="103"/>
        <v>1036.0704686923</v>
      </c>
      <c r="AS50" s="198">
        <f t="shared" si="103"/>
        <v>1074.8636356912325</v>
      </c>
      <c r="AT50" s="198">
        <f t="shared" si="103"/>
        <v>1115.1093195326791</v>
      </c>
      <c r="AU50" s="198">
        <f t="shared" si="103"/>
        <v>1156.8619062165724</v>
      </c>
      <c r="AV50" s="198">
        <f t="shared" si="103"/>
        <v>1200.1778180958167</v>
      </c>
      <c r="AW50" s="198">
        <f t="shared" si="103"/>
        <v>1245.1155901226275</v>
      </c>
      <c r="AX50" s="198">
        <f t="shared" si="103"/>
        <v>1291.7359489497321</v>
      </c>
      <c r="AY50" s="198">
        <f t="shared" si="103"/>
        <v>0</v>
      </c>
      <c r="AZ50" s="198"/>
      <c r="BA50" s="198"/>
      <c r="BB50" s="198"/>
      <c r="BC50" s="198"/>
      <c r="BD50" s="198"/>
    </row>
    <row r="51" spans="1:56" s="68" customFormat="1" hidden="1" outlineLevel="1" x14ac:dyDescent="0.4">
      <c r="A51" s="61" t="str">
        <f t="shared" si="100"/>
        <v>Interest</v>
      </c>
      <c r="B51" s="197">
        <f t="shared" si="8"/>
        <v>12396.242167254954</v>
      </c>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f>+Z48*($Z$8/2)</f>
        <v>805.49329348779997</v>
      </c>
      <c r="AA51" s="198">
        <f t="shared" ref="AA51:AN51" si="104">+Z56*$Z$8/2</f>
        <v>795.57669954023754</v>
      </c>
      <c r="AB51" s="198">
        <f t="shared" si="104"/>
        <v>775.18826315424531</v>
      </c>
      <c r="AC51" s="198">
        <f t="shared" si="104"/>
        <v>754.03643080102017</v>
      </c>
      <c r="AD51" s="198">
        <f t="shared" si="104"/>
        <v>732.09261895450084</v>
      </c>
      <c r="AE51" s="198">
        <f t="shared" si="104"/>
        <v>709.32717384723458</v>
      </c>
      <c r="AF51" s="198">
        <f t="shared" si="104"/>
        <v>685.70933139776253</v>
      </c>
      <c r="AG51" s="198">
        <f t="shared" si="104"/>
        <v>661.20717563758171</v>
      </c>
      <c r="AH51" s="198">
        <f t="shared" si="104"/>
        <v>635.78759558150512</v>
      </c>
      <c r="AI51" s="198">
        <f t="shared" si="104"/>
        <v>609.41624048313565</v>
      </c>
      <c r="AJ51" s="198">
        <f t="shared" si="104"/>
        <v>582.05747341498898</v>
      </c>
      <c r="AK51" s="198">
        <f t="shared" si="104"/>
        <v>553.67432311053699</v>
      </c>
      <c r="AL51" s="198">
        <f t="shared" si="104"/>
        <v>524.22843400309011</v>
      </c>
      <c r="AM51" s="198">
        <f t="shared" si="104"/>
        <v>493.68001439400751</v>
      </c>
      <c r="AN51" s="198">
        <f t="shared" si="104"/>
        <v>461.98778268018998</v>
      </c>
      <c r="AO51" s="198">
        <f t="shared" ref="AO51" si="105">+AN56*$Z$8/2</f>
        <v>429.10891156819065</v>
      </c>
      <c r="AP51" s="198">
        <f t="shared" ref="AP51" si="106">+AO56*$Z$8/2</f>
        <v>394.99897019955711</v>
      </c>
      <c r="AQ51" s="198">
        <f t="shared" ref="AQ51" si="107">+AP56*$Z$8/2</f>
        <v>359.61186410919635</v>
      </c>
      <c r="AR51" s="198">
        <f t="shared" ref="AR51" si="108">+AQ56*$Z$8/2</f>
        <v>322.89977293562498</v>
      </c>
      <c r="AS51" s="198">
        <f t="shared" ref="AS51" si="109">+AR56*$Z$8/2</f>
        <v>284.81308579892959</v>
      </c>
      <c r="AT51" s="198">
        <f t="shared" ref="AT51" si="110">+AS56*$Z$8/2</f>
        <v>245.30033425911043</v>
      </c>
      <c r="AU51" s="198">
        <f t="shared" ref="AU51" si="111">+AT56*$Z$8/2</f>
        <v>204.30812276421096</v>
      </c>
      <c r="AV51" s="198">
        <f t="shared" ref="AV51" si="112">+AU56*$Z$8/2</f>
        <v>161.78105649424552</v>
      </c>
      <c r="AW51" s="198">
        <f t="shared" ref="AW51" si="113">+AV56*$Z$8/2</f>
        <v>117.66166650341609</v>
      </c>
      <c r="AX51" s="198">
        <f t="shared" ref="AX51" si="114">+AW56*$Z$8/2</f>
        <v>71.890332059459311</v>
      </c>
      <c r="AY51" s="198">
        <f t="shared" ref="AY51" si="115">+AX56*$Z$8/2</f>
        <v>24.405200075177376</v>
      </c>
      <c r="AZ51" s="198"/>
      <c r="BA51" s="198"/>
      <c r="BB51" s="198"/>
      <c r="BC51" s="198"/>
      <c r="BD51" s="198"/>
    </row>
    <row r="52" spans="1:56" s="68" customFormat="1" hidden="1" outlineLevel="1" x14ac:dyDescent="0.4">
      <c r="A52" s="61" t="str">
        <f t="shared" si="100"/>
        <v>Interest</v>
      </c>
      <c r="B52" s="197">
        <f t="shared" si="8"/>
        <v>11184.301226303274</v>
      </c>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f t="shared" ref="AA52:AN52" si="116">+AA55*$Z$8/2</f>
        <v>785.47616011322737</v>
      </c>
      <c r="AB52" s="198">
        <f t="shared" si="116"/>
        <v>764.70953331971793</v>
      </c>
      <c r="AC52" s="198">
        <f t="shared" si="116"/>
        <v>743.16535012869645</v>
      </c>
      <c r="AD52" s="198">
        <f t="shared" si="116"/>
        <v>720.81449681084496</v>
      </c>
      <c r="AE52" s="198">
        <f t="shared" si="116"/>
        <v>697.62676954326821</v>
      </c>
      <c r="AF52" s="198">
        <f t="shared" si="116"/>
        <v>673.57083359356193</v>
      </c>
      <c r="AG52" s="198">
        <f t="shared" si="116"/>
        <v>648.61418097562512</v>
      </c>
      <c r="AH52" s="198">
        <f t="shared" si="116"/>
        <v>622.72308651999754</v>
      </c>
      <c r="AI52" s="198">
        <f t="shared" si="116"/>
        <v>595.86256229935589</v>
      </c>
      <c r="AJ52" s="198">
        <f t="shared" si="116"/>
        <v>567.99631034758283</v>
      </c>
      <c r="AK52" s="198">
        <f t="shared" si="116"/>
        <v>539.0866736085145</v>
      </c>
      <c r="AL52" s="198">
        <f t="shared" si="116"/>
        <v>509.09458504808237</v>
      </c>
      <c r="AM52" s="198">
        <f t="shared" si="116"/>
        <v>477.97951486108178</v>
      </c>
      <c r="AN52" s="198">
        <f t="shared" si="116"/>
        <v>445.69941570122444</v>
      </c>
      <c r="AO52" s="198">
        <f t="shared" ref="AO52:AY52" si="117">+AO55*$Z$8/2</f>
        <v>412.21066586046214</v>
      </c>
      <c r="AP52" s="198">
        <f t="shared" si="117"/>
        <v>377.46801032079702</v>
      </c>
      <c r="AQ52" s="198">
        <f t="shared" si="117"/>
        <v>341.4244995989186</v>
      </c>
      <c r="AR52" s="198">
        <f t="shared" si="117"/>
        <v>304.03142630102491</v>
      </c>
      <c r="AS52" s="198">
        <f t="shared" si="117"/>
        <v>265.23825930209239</v>
      </c>
      <c r="AT52" s="198">
        <f t="shared" si="117"/>
        <v>224.9925754606457</v>
      </c>
      <c r="AU52" s="198">
        <f t="shared" si="117"/>
        <v>183.23998877675234</v>
      </c>
      <c r="AV52" s="198">
        <f t="shared" si="117"/>
        <v>139.92407689750809</v>
      </c>
      <c r="AW52" s="198">
        <f t="shared" si="117"/>
        <v>94.986304870697353</v>
      </c>
      <c r="AX52" s="198">
        <f t="shared" si="117"/>
        <v>48.365946043592679</v>
      </c>
      <c r="AY52" s="198">
        <f t="shared" si="117"/>
        <v>0</v>
      </c>
      <c r="AZ52" s="198"/>
      <c r="BA52" s="198"/>
      <c r="BB52" s="198"/>
      <c r="BC52" s="198"/>
      <c r="BD52" s="198"/>
    </row>
    <row r="53" spans="1:56" s="68" customFormat="1" hidden="1" outlineLevel="1" x14ac:dyDescent="0.4">
      <c r="A53" s="61" t="str">
        <f t="shared" si="100"/>
        <v xml:space="preserve">Debt Servicing </v>
      </c>
      <c r="B53" s="197">
        <f t="shared" si="8"/>
        <v>34842.649269826441</v>
      </c>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f>-PMT($Z$8/2,$Z$9*2,Z48)</f>
        <v>1340.1018949933248</v>
      </c>
      <c r="AA53" s="198">
        <f t="shared" ref="AA53:AN53" si="118">+Z53</f>
        <v>1340.1018949933248</v>
      </c>
      <c r="AB53" s="198">
        <f t="shared" si="118"/>
        <v>1340.1018949933248</v>
      </c>
      <c r="AC53" s="198">
        <f t="shared" si="118"/>
        <v>1340.1018949933248</v>
      </c>
      <c r="AD53" s="198">
        <f t="shared" si="118"/>
        <v>1340.1018949933248</v>
      </c>
      <c r="AE53" s="198">
        <f t="shared" si="118"/>
        <v>1340.1018949933248</v>
      </c>
      <c r="AF53" s="198">
        <f t="shared" si="118"/>
        <v>1340.1018949933248</v>
      </c>
      <c r="AG53" s="198">
        <f t="shared" si="118"/>
        <v>1340.1018949933248</v>
      </c>
      <c r="AH53" s="198">
        <f t="shared" si="118"/>
        <v>1340.1018949933248</v>
      </c>
      <c r="AI53" s="198">
        <f t="shared" si="118"/>
        <v>1340.1018949933248</v>
      </c>
      <c r="AJ53" s="198">
        <f t="shared" si="118"/>
        <v>1340.1018949933248</v>
      </c>
      <c r="AK53" s="198">
        <f t="shared" si="118"/>
        <v>1340.1018949933248</v>
      </c>
      <c r="AL53" s="198">
        <f t="shared" si="118"/>
        <v>1340.1018949933248</v>
      </c>
      <c r="AM53" s="198">
        <f t="shared" si="118"/>
        <v>1340.1018949933248</v>
      </c>
      <c r="AN53" s="198">
        <f t="shared" si="118"/>
        <v>1340.1018949933248</v>
      </c>
      <c r="AO53" s="198">
        <f t="shared" ref="AO53" si="119">+AN53</f>
        <v>1340.1018949933248</v>
      </c>
      <c r="AP53" s="198">
        <f t="shared" ref="AP53" si="120">+AO53</f>
        <v>1340.1018949933248</v>
      </c>
      <c r="AQ53" s="198">
        <f t="shared" ref="AQ53" si="121">+AP53</f>
        <v>1340.1018949933248</v>
      </c>
      <c r="AR53" s="198">
        <f t="shared" ref="AR53" si="122">+AQ53</f>
        <v>1340.1018949933248</v>
      </c>
      <c r="AS53" s="198">
        <f t="shared" ref="AS53" si="123">+AR53</f>
        <v>1340.1018949933248</v>
      </c>
      <c r="AT53" s="198">
        <f t="shared" ref="AT53" si="124">+AS53</f>
        <v>1340.1018949933248</v>
      </c>
      <c r="AU53" s="198">
        <f t="shared" ref="AU53" si="125">+AT53</f>
        <v>1340.1018949933248</v>
      </c>
      <c r="AV53" s="198">
        <f t="shared" ref="AV53" si="126">+AU53</f>
        <v>1340.1018949933248</v>
      </c>
      <c r="AW53" s="198">
        <f t="shared" ref="AW53" si="127">+AV53</f>
        <v>1340.1018949933248</v>
      </c>
      <c r="AX53" s="198">
        <f t="shared" ref="AX53" si="128">+AW53</f>
        <v>1340.1018949933248</v>
      </c>
      <c r="AY53" s="198">
        <f t="shared" ref="AY53" si="129">+AX53</f>
        <v>1340.1018949933248</v>
      </c>
      <c r="AZ53" s="198"/>
      <c r="BA53" s="198"/>
      <c r="BB53" s="198"/>
      <c r="BC53" s="198"/>
      <c r="BD53" s="198"/>
    </row>
    <row r="54" spans="1:56" s="68" customFormat="1" hidden="1" outlineLevel="1" x14ac:dyDescent="0.4">
      <c r="A54" s="61" t="str">
        <f t="shared" si="100"/>
        <v xml:space="preserve">Debt Servicing </v>
      </c>
      <c r="B54" s="197">
        <f t="shared" si="8"/>
        <v>32162.445479839786</v>
      </c>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f t="shared" ref="AA54:AN54" si="130">+AA53</f>
        <v>1340.1018949933248</v>
      </c>
      <c r="AB54" s="198">
        <f t="shared" si="130"/>
        <v>1340.1018949933248</v>
      </c>
      <c r="AC54" s="198">
        <f t="shared" si="130"/>
        <v>1340.1018949933248</v>
      </c>
      <c r="AD54" s="198">
        <f t="shared" si="130"/>
        <v>1340.1018949933248</v>
      </c>
      <c r="AE54" s="198">
        <f t="shared" si="130"/>
        <v>1340.1018949933248</v>
      </c>
      <c r="AF54" s="198">
        <f t="shared" si="130"/>
        <v>1340.1018949933248</v>
      </c>
      <c r="AG54" s="198">
        <f t="shared" si="130"/>
        <v>1340.1018949933248</v>
      </c>
      <c r="AH54" s="198">
        <f t="shared" si="130"/>
        <v>1340.1018949933248</v>
      </c>
      <c r="AI54" s="198">
        <f t="shared" si="130"/>
        <v>1340.1018949933248</v>
      </c>
      <c r="AJ54" s="198">
        <f t="shared" si="130"/>
        <v>1340.1018949933248</v>
      </c>
      <c r="AK54" s="198">
        <f t="shared" si="130"/>
        <v>1340.1018949933248</v>
      </c>
      <c r="AL54" s="198">
        <f t="shared" si="130"/>
        <v>1340.1018949933248</v>
      </c>
      <c r="AM54" s="198">
        <f t="shared" si="130"/>
        <v>1340.1018949933248</v>
      </c>
      <c r="AN54" s="198">
        <f t="shared" si="130"/>
        <v>1340.1018949933248</v>
      </c>
      <c r="AO54" s="198">
        <f t="shared" ref="AO54:AX54" si="131">+AO53</f>
        <v>1340.1018949933248</v>
      </c>
      <c r="AP54" s="198">
        <f t="shared" si="131"/>
        <v>1340.1018949933248</v>
      </c>
      <c r="AQ54" s="198">
        <f t="shared" si="131"/>
        <v>1340.1018949933248</v>
      </c>
      <c r="AR54" s="198">
        <f t="shared" si="131"/>
        <v>1340.1018949933248</v>
      </c>
      <c r="AS54" s="198">
        <f t="shared" si="131"/>
        <v>1340.1018949933248</v>
      </c>
      <c r="AT54" s="198">
        <f t="shared" si="131"/>
        <v>1340.1018949933248</v>
      </c>
      <c r="AU54" s="198">
        <f t="shared" si="131"/>
        <v>1340.1018949933248</v>
      </c>
      <c r="AV54" s="198">
        <f t="shared" si="131"/>
        <v>1340.1018949933248</v>
      </c>
      <c r="AW54" s="198">
        <f t="shared" si="131"/>
        <v>1340.1018949933248</v>
      </c>
      <c r="AX54" s="198">
        <f t="shared" si="131"/>
        <v>1340.1018949933248</v>
      </c>
      <c r="AY54" s="198">
        <v>0</v>
      </c>
      <c r="AZ54" s="198"/>
      <c r="BA54" s="198"/>
      <c r="BB54" s="198"/>
      <c r="BC54" s="198"/>
      <c r="BD54" s="198"/>
    </row>
    <row r="55" spans="1:56" s="68" customFormat="1" hidden="1" outlineLevel="1" x14ac:dyDescent="0.4">
      <c r="A55" s="61" t="str">
        <f t="shared" si="100"/>
        <v>Balance mid year</v>
      </c>
      <c r="B55" s="197">
        <f t="shared" si="8"/>
        <v>602951.34287315374</v>
      </c>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v>0</v>
      </c>
      <c r="AA55" s="198">
        <f t="shared" ref="AA55:AN55" si="132">+Z56-AA49</f>
        <v>42345.417559149391</v>
      </c>
      <c r="AB55" s="198">
        <f t="shared" si="132"/>
        <v>41225.878192430209</v>
      </c>
      <c r="AC55" s="198">
        <f t="shared" si="132"/>
        <v>40064.4203665643</v>
      </c>
      <c r="AD55" s="198">
        <f t="shared" si="132"/>
        <v>38859.474545660851</v>
      </c>
      <c r="AE55" s="198">
        <f t="shared" si="132"/>
        <v>37609.412426332281</v>
      </c>
      <c r="AF55" s="198">
        <f t="shared" si="132"/>
        <v>36312.544737286662</v>
      </c>
      <c r="AG55" s="198">
        <f t="shared" si="132"/>
        <v>34967.118956531158</v>
      </c>
      <c r="AH55" s="198">
        <f t="shared" si="132"/>
        <v>33571.316943101643</v>
      </c>
      <c r="AI55" s="198">
        <f t="shared" si="132"/>
        <v>32123.252480118128</v>
      </c>
      <c r="AJ55" s="198">
        <f t="shared" si="132"/>
        <v>30620.968725845825</v>
      </c>
      <c r="AK55" s="198">
        <f t="shared" si="132"/>
        <v>29062.435569317295</v>
      </c>
      <c r="AL55" s="198">
        <f t="shared" si="132"/>
        <v>27445.546886942251</v>
      </c>
      <c r="AM55" s="198">
        <f t="shared" si="132"/>
        <v>25768.11769639769</v>
      </c>
      <c r="AN55" s="198">
        <f t="shared" si="132"/>
        <v>24027.881203952315</v>
      </c>
      <c r="AO55" s="198">
        <f t="shared" ref="AO55" si="133">+AN56-AO49</f>
        <v>22222.485741235079</v>
      </c>
      <c r="AP55" s="198">
        <f t="shared" ref="AP55" si="134">+AO56-AP49</f>
        <v>20349.491587308446</v>
      </c>
      <c r="AQ55" s="198">
        <f t="shared" ref="AQ55" si="135">+AP56-AQ49</f>
        <v>18406.367671751792</v>
      </c>
      <c r="AR55" s="198">
        <f t="shared" ref="AR55" si="136">+AQ56-AR49</f>
        <v>16390.488154299685</v>
      </c>
      <c r="AS55" s="198">
        <f t="shared" ref="AS55" si="137">+AR56-AS49</f>
        <v>14299.128876412989</v>
      </c>
      <c r="AT55" s="198">
        <f t="shared" ref="AT55" si="138">+AS56-AT49</f>
        <v>12129.463679987542</v>
      </c>
      <c r="AU55" s="198">
        <f t="shared" ref="AU55" si="139">+AT56-AU49</f>
        <v>9878.5605882257496</v>
      </c>
      <c r="AV55" s="198">
        <f t="shared" ref="AV55" si="140">+AU56-AV49</f>
        <v>7543.3778435100976</v>
      </c>
      <c r="AW55" s="198">
        <f t="shared" ref="AW55" si="141">+AV56-AW49</f>
        <v>5120.7597969243716</v>
      </c>
      <c r="AX55" s="198">
        <f t="shared" ref="AX55" si="142">+AW56-AX49</f>
        <v>2607.4326438678786</v>
      </c>
      <c r="AY55" s="198">
        <f t="shared" ref="AY55" si="143">+AX56-AY49</f>
        <v>0</v>
      </c>
      <c r="AZ55" s="198"/>
      <c r="BA55" s="198"/>
      <c r="BB55" s="198"/>
      <c r="BC55" s="198"/>
      <c r="BD55" s="198"/>
    </row>
    <row r="56" spans="1:56" s="68" customFormat="1" hidden="1" outlineLevel="1" x14ac:dyDescent="0.4">
      <c r="A56" s="61" t="str">
        <f t="shared" si="100"/>
        <v>Balance</v>
      </c>
      <c r="B56" s="197">
        <f t="shared" si="8"/>
        <v>624863.14137421933</v>
      </c>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f>+Z48-Z49</f>
        <v>42889.942754602482</v>
      </c>
      <c r="AA56" s="198">
        <f t="shared" ref="AA56:AN56" si="144">+AA55-AA50</f>
        <v>41790.79182426929</v>
      </c>
      <c r="AB56" s="198">
        <f t="shared" si="144"/>
        <v>40650.485830756603</v>
      </c>
      <c r="AC56" s="198">
        <f t="shared" si="144"/>
        <v>39467.483821699672</v>
      </c>
      <c r="AD56" s="198">
        <f t="shared" si="144"/>
        <v>38240.187147478369</v>
      </c>
      <c r="AE56" s="198">
        <f t="shared" si="144"/>
        <v>36966.937300882222</v>
      </c>
      <c r="AF56" s="198">
        <f t="shared" si="144"/>
        <v>35646.013675886898</v>
      </c>
      <c r="AG56" s="198">
        <f t="shared" si="144"/>
        <v>34275.63124251346</v>
      </c>
      <c r="AH56" s="198">
        <f t="shared" si="144"/>
        <v>32853.938134628319</v>
      </c>
      <c r="AI56" s="198">
        <f t="shared" si="144"/>
        <v>31379.013147424161</v>
      </c>
      <c r="AJ56" s="198">
        <f t="shared" si="144"/>
        <v>29848.863141200083</v>
      </c>
      <c r="AK56" s="198">
        <f t="shared" si="144"/>
        <v>28261.420347932486</v>
      </c>
      <c r="AL56" s="198">
        <f t="shared" si="144"/>
        <v>26614.539576997009</v>
      </c>
      <c r="AM56" s="198">
        <f t="shared" si="144"/>
        <v>24905.995316265449</v>
      </c>
      <c r="AN56" s="198">
        <f t="shared" si="144"/>
        <v>23133.478724660214</v>
      </c>
      <c r="AO56" s="198">
        <f t="shared" ref="AO56:AY56" si="145">+AO55-AO50</f>
        <v>21294.594512102216</v>
      </c>
      <c r="AP56" s="198">
        <f t="shared" si="145"/>
        <v>19386.85770263592</v>
      </c>
      <c r="AQ56" s="198">
        <f t="shared" si="145"/>
        <v>17407.690276357385</v>
      </c>
      <c r="AR56" s="198">
        <f t="shared" si="145"/>
        <v>15354.417685607385</v>
      </c>
      <c r="AS56" s="198">
        <f t="shared" si="145"/>
        <v>13224.265240721757</v>
      </c>
      <c r="AT56" s="198">
        <f t="shared" si="145"/>
        <v>11014.354360454863</v>
      </c>
      <c r="AU56" s="198">
        <f t="shared" si="145"/>
        <v>8721.698682009177</v>
      </c>
      <c r="AV56" s="198">
        <f t="shared" si="145"/>
        <v>6343.2000254142804</v>
      </c>
      <c r="AW56" s="198">
        <f t="shared" si="145"/>
        <v>3875.6442068017441</v>
      </c>
      <c r="AX56" s="198">
        <f t="shared" si="145"/>
        <v>1315.6966949181465</v>
      </c>
      <c r="AY56" s="198">
        <f t="shared" si="145"/>
        <v>0</v>
      </c>
      <c r="AZ56" s="198"/>
      <c r="BA56" s="198"/>
      <c r="BB56" s="198"/>
      <c r="BC56" s="198"/>
      <c r="BD56" s="198"/>
    </row>
    <row r="57" spans="1:56" s="68" customFormat="1" hidden="1" outlineLevel="1" x14ac:dyDescent="0.4">
      <c r="A57" s="61"/>
      <c r="B57" s="197">
        <f t="shared" si="8"/>
        <v>0</v>
      </c>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row>
    <row r="58" spans="1:56" s="71" customFormat="1" hidden="1" outlineLevel="1" x14ac:dyDescent="0.4">
      <c r="A58" s="72" t="str">
        <f t="shared" ref="A58:A66" si="146">A48</f>
        <v>Debt Forecasted</v>
      </c>
      <c r="B58" s="197">
        <f t="shared" si="8"/>
        <v>6404.1550735759993</v>
      </c>
      <c r="C58" s="198">
        <v>0</v>
      </c>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f>+AA$7</f>
        <v>6404.1550735759993</v>
      </c>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row>
    <row r="59" spans="1:56" s="68" customFormat="1" hidden="1" outlineLevel="1" x14ac:dyDescent="0.4">
      <c r="A59" s="61" t="str">
        <f t="shared" si="146"/>
        <v>Principal</v>
      </c>
      <c r="B59" s="197">
        <f t="shared" si="8"/>
        <v>3310.2541427599613</v>
      </c>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f>+AA63-AA61</f>
        <v>78.51716163870887</v>
      </c>
      <c r="AB59" s="198">
        <f>+AB63-AB61</f>
        <v>79.985300652521175</v>
      </c>
      <c r="AC59" s="198">
        <f t="shared" ref="AC59:AO60" si="147">+AC63-AC61</f>
        <v>83.004447180689795</v>
      </c>
      <c r="AD59" s="198">
        <f t="shared" si="147"/>
        <v>86.137555220338527</v>
      </c>
      <c r="AE59" s="198">
        <f t="shared" si="147"/>
        <v>89.388926393126894</v>
      </c>
      <c r="AF59" s="198">
        <f t="shared" si="147"/>
        <v>92.763024690874843</v>
      </c>
      <c r="AG59" s="198">
        <f t="shared" si="147"/>
        <v>96.264482604430199</v>
      </c>
      <c r="AH59" s="198">
        <f t="shared" si="147"/>
        <v>99.898107483877993</v>
      </c>
      <c r="AI59" s="198">
        <f t="shared" si="147"/>
        <v>103.66888813882397</v>
      </c>
      <c r="AJ59" s="198">
        <f t="shared" si="147"/>
        <v>107.58200168781411</v>
      </c>
      <c r="AK59" s="198">
        <f t="shared" si="147"/>
        <v>111.64282066629421</v>
      </c>
      <c r="AL59" s="198">
        <f t="shared" si="147"/>
        <v>115.85692040286835</v>
      </c>
      <c r="AM59" s="198">
        <f t="shared" si="147"/>
        <v>120.23008667398373</v>
      </c>
      <c r="AN59" s="198">
        <f t="shared" si="147"/>
        <v>124.76832364755106</v>
      </c>
      <c r="AO59" s="198">
        <f t="shared" si="147"/>
        <v>129.47786212640716</v>
      </c>
      <c r="AP59" s="198">
        <f t="shared" ref="AP59:AZ59" si="148">+AP63-AP61</f>
        <v>134.36516810293742</v>
      </c>
      <c r="AQ59" s="198">
        <f t="shared" si="148"/>
        <v>139.43695163660334</v>
      </c>
      <c r="AR59" s="198">
        <f t="shared" si="148"/>
        <v>144.70017606656364</v>
      </c>
      <c r="AS59" s="198">
        <f t="shared" si="148"/>
        <v>150.16206757203719</v>
      </c>
      <c r="AT59" s="198">
        <f t="shared" si="148"/>
        <v>155.83012509353438</v>
      </c>
      <c r="AU59" s="198">
        <f t="shared" si="148"/>
        <v>161.7121306285776</v>
      </c>
      <c r="AV59" s="198">
        <f t="shared" si="148"/>
        <v>167.81615991604681</v>
      </c>
      <c r="AW59" s="198">
        <f t="shared" si="148"/>
        <v>174.15059352381937</v>
      </c>
      <c r="AX59" s="198">
        <f t="shared" si="148"/>
        <v>180.72412835492676</v>
      </c>
      <c r="AY59" s="198">
        <f t="shared" si="148"/>
        <v>187.54578958802583</v>
      </c>
      <c r="AZ59" s="198">
        <f t="shared" si="148"/>
        <v>194.62494306857829</v>
      </c>
      <c r="BA59" s="198"/>
      <c r="BB59" s="198"/>
      <c r="BC59" s="198"/>
      <c r="BD59" s="198"/>
    </row>
    <row r="60" spans="1:56" s="68" customFormat="1" hidden="1" outlineLevel="1" x14ac:dyDescent="0.4">
      <c r="A60" s="61" t="str">
        <f t="shared" si="146"/>
        <v>Principal</v>
      </c>
      <c r="B60" s="197">
        <f t="shared" si="8"/>
        <v>3093.9009308160348</v>
      </c>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f>+AB64-AB62</f>
        <v>81.480891399418212</v>
      </c>
      <c r="AC60" s="198">
        <f t="shared" si="147"/>
        <v>84.556490895497419</v>
      </c>
      <c r="AD60" s="198">
        <f t="shared" si="147"/>
        <v>87.748182791866085</v>
      </c>
      <c r="AE60" s="198">
        <f t="shared" si="147"/>
        <v>91.060349143282025</v>
      </c>
      <c r="AF60" s="198">
        <f t="shared" si="147"/>
        <v>94.497537410712724</v>
      </c>
      <c r="AG60" s="198">
        <f t="shared" si="147"/>
        <v>98.064466704802257</v>
      </c>
      <c r="AH60" s="198">
        <f t="shared" si="147"/>
        <v>101.76603426500593</v>
      </c>
      <c r="AI60" s="198">
        <f t="shared" si="147"/>
        <v>105.60732218328791</v>
      </c>
      <c r="AJ60" s="198">
        <f t="shared" si="147"/>
        <v>109.5936043816134</v>
      </c>
      <c r="AK60" s="198">
        <f t="shared" si="147"/>
        <v>113.7303538528152</v>
      </c>
      <c r="AL60" s="198">
        <f t="shared" si="147"/>
        <v>118.02325017477571</v>
      </c>
      <c r="AM60" s="198">
        <f t="shared" si="147"/>
        <v>122.47818730824162</v>
      </c>
      <c r="AN60" s="198">
        <f t="shared" si="147"/>
        <v>127.10128168897653</v>
      </c>
      <c r="AO60" s="198">
        <f t="shared" si="147"/>
        <v>131.89888062536261</v>
      </c>
      <c r="AP60" s="198">
        <f t="shared" ref="AP60:AZ60" si="149">+AP64-AP62</f>
        <v>136.87757101297993</v>
      </c>
      <c r="AQ60" s="198">
        <f t="shared" si="149"/>
        <v>142.04418837812909</v>
      </c>
      <c r="AR60" s="198">
        <f t="shared" si="149"/>
        <v>147.40582626271257</v>
      </c>
      <c r="AS60" s="198">
        <f t="shared" si="149"/>
        <v>152.96984596336074</v>
      </c>
      <c r="AT60" s="198">
        <f t="shared" si="149"/>
        <v>158.74388663817331</v>
      </c>
      <c r="AU60" s="198">
        <f t="shared" si="149"/>
        <v>164.73587579495253</v>
      </c>
      <c r="AV60" s="198">
        <f t="shared" si="149"/>
        <v>170.95404017532823</v>
      </c>
      <c r="AW60" s="198">
        <f t="shared" si="149"/>
        <v>177.40691704971769</v>
      </c>
      <c r="AX60" s="198">
        <f t="shared" si="149"/>
        <v>184.10336593862826</v>
      </c>
      <c r="AY60" s="198">
        <f t="shared" si="149"/>
        <v>191.05258077639539</v>
      </c>
      <c r="AZ60" s="198">
        <f t="shared" si="149"/>
        <v>-9.0344497039041005E-14</v>
      </c>
      <c r="BA60" s="198"/>
      <c r="BB60" s="198"/>
      <c r="BC60" s="198"/>
      <c r="BD60" s="198"/>
    </row>
    <row r="61" spans="1:56" s="68" customFormat="1" hidden="1" outlineLevel="1" x14ac:dyDescent="0.4">
      <c r="A61" s="61" t="str">
        <f t="shared" si="146"/>
        <v>Interest</v>
      </c>
      <c r="B61" s="197">
        <f t="shared" si="8"/>
        <v>1844.612523125506</v>
      </c>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f>+AA58*(AA$8/2)</f>
        <v>119.74694089534756</v>
      </c>
      <c r="AB61" s="198">
        <f>+AA66*AA$8/2</f>
        <v>118.27880188153526</v>
      </c>
      <c r="AC61" s="198">
        <f>+AB66*AA$8/2</f>
        <v>115.25965535336664</v>
      </c>
      <c r="AD61" s="198">
        <f>+AC66*AA$8/2</f>
        <v>112.12654731371791</v>
      </c>
      <c r="AE61" s="198">
        <f>+AD66*AA$8/2</f>
        <v>108.87517614092954</v>
      </c>
      <c r="AF61" s="198">
        <f>+AE66*AA$8/2</f>
        <v>105.50107784318159</v>
      </c>
      <c r="AG61" s="198">
        <f>+AF66*AA$8/2</f>
        <v>101.99961992962623</v>
      </c>
      <c r="AH61" s="198">
        <f>+AG66*AA$8/2</f>
        <v>98.365995050178441</v>
      </c>
      <c r="AI61" s="198">
        <f>+AH66*AA$8/2</f>
        <v>94.59521439523246</v>
      </c>
      <c r="AJ61" s="198">
        <f>+AI66*AA$8/2</f>
        <v>90.682100846242321</v>
      </c>
      <c r="AK61" s="198">
        <f>+AJ66*AA$8/2</f>
        <v>86.621281867762221</v>
      </c>
      <c r="AL61" s="198">
        <f>+AK66*AA$8/2</f>
        <v>82.40718213118808</v>
      </c>
      <c r="AM61" s="198">
        <f>+AL66*AA$8/2</f>
        <v>78.034015860072699</v>
      </c>
      <c r="AN61" s="198">
        <f>+AM66*AA$8/2</f>
        <v>73.495778886505377</v>
      </c>
      <c r="AO61" s="198">
        <f>+AN66*$AA$8/2</f>
        <v>68.786240407649274</v>
      </c>
      <c r="AP61" s="198">
        <f t="shared" ref="AP61:AZ61" si="150">+AO66*$AA$8/2</f>
        <v>63.89893443111901</v>
      </c>
      <c r="AQ61" s="198">
        <f t="shared" si="150"/>
        <v>58.82715089745308</v>
      </c>
      <c r="AR61" s="198">
        <f t="shared" si="150"/>
        <v>53.563926467492806</v>
      </c>
      <c r="AS61" s="198">
        <f t="shared" si="150"/>
        <v>48.10203496201926</v>
      </c>
      <c r="AT61" s="198">
        <f t="shared" si="150"/>
        <v>42.433977440522057</v>
      </c>
      <c r="AU61" s="198">
        <f t="shared" si="150"/>
        <v>36.551971905478837</v>
      </c>
      <c r="AV61" s="198">
        <f t="shared" si="150"/>
        <v>30.447942618009616</v>
      </c>
      <c r="AW61" s="198">
        <f t="shared" si="150"/>
        <v>24.113509010237056</v>
      </c>
      <c r="AX61" s="198">
        <f t="shared" si="150"/>
        <v>17.539974179129675</v>
      </c>
      <c r="AY61" s="198">
        <f t="shared" si="150"/>
        <v>10.718312946030613</v>
      </c>
      <c r="AZ61" s="198">
        <f t="shared" si="150"/>
        <v>3.6391594654781487</v>
      </c>
      <c r="BA61" s="198"/>
      <c r="BB61" s="198"/>
      <c r="BC61" s="198"/>
      <c r="BD61" s="198"/>
    </row>
    <row r="62" spans="1:56" s="68" customFormat="1" hidden="1" outlineLevel="1" x14ac:dyDescent="0.4">
      <c r="A62" s="61" t="str">
        <f t="shared" si="146"/>
        <v>Interest</v>
      </c>
      <c r="B62" s="197">
        <f t="shared" si="8"/>
        <v>1664.4375300013194</v>
      </c>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f>+AB65*AA$8/2</f>
        <v>116.78321113463822</v>
      </c>
      <c r="AC62" s="198">
        <f>+AC65*AA$8/2</f>
        <v>113.70761163855902</v>
      </c>
      <c r="AD62" s="198">
        <f>+AD65*AA$8/2</f>
        <v>110.51591974219035</v>
      </c>
      <c r="AE62" s="198">
        <f>+AE65*AA$8/2</f>
        <v>107.20375339077441</v>
      </c>
      <c r="AF62" s="198">
        <f>+AF65*AA$8/2</f>
        <v>103.76656512334371</v>
      </c>
      <c r="AG62" s="198">
        <f>+AG65*AA$8/2</f>
        <v>100.19963582925418</v>
      </c>
      <c r="AH62" s="198">
        <f>+AH65*AA$8/2</f>
        <v>96.498068269050506</v>
      </c>
      <c r="AI62" s="198">
        <f>+AI65*AA$8/2</f>
        <v>92.656780350768528</v>
      </c>
      <c r="AJ62" s="198">
        <f>+AJ65*AA$8/2</f>
        <v>88.670498152443031</v>
      </c>
      <c r="AK62" s="198">
        <f>+AK65*AA$8/2</f>
        <v>84.533748681241235</v>
      </c>
      <c r="AL62" s="198">
        <f>+AL65*AA$8/2</f>
        <v>80.240852359280723</v>
      </c>
      <c r="AM62" s="198">
        <f>+AM65*AA$8/2</f>
        <v>75.785915225814819</v>
      </c>
      <c r="AN62" s="198">
        <f>+AN65*AA$8/2</f>
        <v>71.162820845079906</v>
      </c>
      <c r="AO62" s="198">
        <f>+AO65*$AA$8/2</f>
        <v>66.36522190869384</v>
      </c>
      <c r="AP62" s="198">
        <f t="shared" ref="AP62:AZ62" si="151">+AP65*$AA$8/2</f>
        <v>61.386531521076499</v>
      </c>
      <c r="AQ62" s="198">
        <f t="shared" si="151"/>
        <v>56.219914155927349</v>
      </c>
      <c r="AR62" s="198">
        <f t="shared" si="151"/>
        <v>50.858276271343861</v>
      </c>
      <c r="AS62" s="198">
        <f t="shared" si="151"/>
        <v>45.29425657069568</v>
      </c>
      <c r="AT62" s="198">
        <f t="shared" si="151"/>
        <v>39.520215895883126</v>
      </c>
      <c r="AU62" s="198">
        <f t="shared" si="151"/>
        <v>33.528226739103893</v>
      </c>
      <c r="AV62" s="198">
        <f t="shared" si="151"/>
        <v>27.310062358728199</v>
      </c>
      <c r="AW62" s="198">
        <f t="shared" si="151"/>
        <v>20.857185484338753</v>
      </c>
      <c r="AX62" s="198">
        <f t="shared" si="151"/>
        <v>14.160736595428183</v>
      </c>
      <c r="AY62" s="198">
        <f t="shared" si="151"/>
        <v>7.2115217576610373</v>
      </c>
      <c r="AZ62" s="198">
        <f t="shared" si="151"/>
        <v>9.0344497039041005E-14</v>
      </c>
      <c r="BA62" s="198"/>
      <c r="BB62" s="198"/>
      <c r="BC62" s="198"/>
      <c r="BD62" s="198"/>
    </row>
    <row r="63" spans="1:56" s="68" customFormat="1" hidden="1" outlineLevel="1" x14ac:dyDescent="0.4">
      <c r="A63" s="61" t="str">
        <f t="shared" si="146"/>
        <v xml:space="preserve">Debt Servicing </v>
      </c>
      <c r="B63" s="197">
        <f t="shared" si="8"/>
        <v>5154.8666658854654</v>
      </c>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f>-PMT($AA$8/2,$AA$9*2,AA58)</f>
        <v>198.26410253405643</v>
      </c>
      <c r="AB63" s="198">
        <f t="shared" ref="AB63:AO63" si="152">+AA63</f>
        <v>198.26410253405643</v>
      </c>
      <c r="AC63" s="198">
        <f t="shared" si="152"/>
        <v>198.26410253405643</v>
      </c>
      <c r="AD63" s="198">
        <f t="shared" si="152"/>
        <v>198.26410253405643</v>
      </c>
      <c r="AE63" s="198">
        <f t="shared" si="152"/>
        <v>198.26410253405643</v>
      </c>
      <c r="AF63" s="198">
        <f t="shared" si="152"/>
        <v>198.26410253405643</v>
      </c>
      <c r="AG63" s="198">
        <f t="shared" si="152"/>
        <v>198.26410253405643</v>
      </c>
      <c r="AH63" s="198">
        <f t="shared" si="152"/>
        <v>198.26410253405643</v>
      </c>
      <c r="AI63" s="198">
        <f t="shared" si="152"/>
        <v>198.26410253405643</v>
      </c>
      <c r="AJ63" s="198">
        <f t="shared" si="152"/>
        <v>198.26410253405643</v>
      </c>
      <c r="AK63" s="198">
        <f t="shared" si="152"/>
        <v>198.26410253405643</v>
      </c>
      <c r="AL63" s="198">
        <f t="shared" si="152"/>
        <v>198.26410253405643</v>
      </c>
      <c r="AM63" s="198">
        <f t="shared" si="152"/>
        <v>198.26410253405643</v>
      </c>
      <c r="AN63" s="198">
        <f t="shared" si="152"/>
        <v>198.26410253405643</v>
      </c>
      <c r="AO63" s="198">
        <f t="shared" si="152"/>
        <v>198.26410253405643</v>
      </c>
      <c r="AP63" s="198">
        <f t="shared" ref="AP63" si="153">+AO63</f>
        <v>198.26410253405643</v>
      </c>
      <c r="AQ63" s="198">
        <f t="shared" ref="AQ63" si="154">+AP63</f>
        <v>198.26410253405643</v>
      </c>
      <c r="AR63" s="198">
        <f t="shared" ref="AR63" si="155">+AQ63</f>
        <v>198.26410253405643</v>
      </c>
      <c r="AS63" s="198">
        <f t="shared" ref="AS63" si="156">+AR63</f>
        <v>198.26410253405643</v>
      </c>
      <c r="AT63" s="198">
        <f t="shared" ref="AT63" si="157">+AS63</f>
        <v>198.26410253405643</v>
      </c>
      <c r="AU63" s="198">
        <f t="shared" ref="AU63" si="158">+AT63</f>
        <v>198.26410253405643</v>
      </c>
      <c r="AV63" s="198">
        <f t="shared" ref="AV63" si="159">+AU63</f>
        <v>198.26410253405643</v>
      </c>
      <c r="AW63" s="198">
        <f t="shared" ref="AW63" si="160">+AV63</f>
        <v>198.26410253405643</v>
      </c>
      <c r="AX63" s="198">
        <f t="shared" ref="AX63" si="161">+AW63</f>
        <v>198.26410253405643</v>
      </c>
      <c r="AY63" s="198">
        <f t="shared" ref="AY63" si="162">+AX63</f>
        <v>198.26410253405643</v>
      </c>
      <c r="AZ63" s="198">
        <f t="shared" ref="AZ63" si="163">+AY63</f>
        <v>198.26410253405643</v>
      </c>
      <c r="BA63" s="198"/>
      <c r="BB63" s="198"/>
      <c r="BC63" s="198"/>
      <c r="BD63" s="198"/>
    </row>
    <row r="64" spans="1:56" s="68" customFormat="1" hidden="1" outlineLevel="1" x14ac:dyDescent="0.4">
      <c r="A64" s="61" t="str">
        <f t="shared" si="146"/>
        <v xml:space="preserve">Debt Servicing </v>
      </c>
      <c r="B64" s="197">
        <f t="shared" si="8"/>
        <v>4758.3384608173528</v>
      </c>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f t="shared" ref="AB64:AO64" si="164">+AB63</f>
        <v>198.26410253405643</v>
      </c>
      <c r="AC64" s="198">
        <f t="shared" si="164"/>
        <v>198.26410253405643</v>
      </c>
      <c r="AD64" s="198">
        <f t="shared" si="164"/>
        <v>198.26410253405643</v>
      </c>
      <c r="AE64" s="198">
        <f t="shared" si="164"/>
        <v>198.26410253405643</v>
      </c>
      <c r="AF64" s="198">
        <f t="shared" si="164"/>
        <v>198.26410253405643</v>
      </c>
      <c r="AG64" s="198">
        <f t="shared" si="164"/>
        <v>198.26410253405643</v>
      </c>
      <c r="AH64" s="198">
        <f t="shared" si="164"/>
        <v>198.26410253405643</v>
      </c>
      <c r="AI64" s="198">
        <f t="shared" si="164"/>
        <v>198.26410253405643</v>
      </c>
      <c r="AJ64" s="198">
        <f t="shared" si="164"/>
        <v>198.26410253405643</v>
      </c>
      <c r="AK64" s="198">
        <f t="shared" si="164"/>
        <v>198.26410253405643</v>
      </c>
      <c r="AL64" s="198">
        <f t="shared" si="164"/>
        <v>198.26410253405643</v>
      </c>
      <c r="AM64" s="198">
        <f t="shared" si="164"/>
        <v>198.26410253405643</v>
      </c>
      <c r="AN64" s="198">
        <f t="shared" si="164"/>
        <v>198.26410253405643</v>
      </c>
      <c r="AO64" s="198">
        <f t="shared" si="164"/>
        <v>198.26410253405643</v>
      </c>
      <c r="AP64" s="198">
        <f t="shared" ref="AP64:AY64" si="165">+AP63</f>
        <v>198.26410253405643</v>
      </c>
      <c r="AQ64" s="198">
        <f t="shared" si="165"/>
        <v>198.26410253405643</v>
      </c>
      <c r="AR64" s="198">
        <f t="shared" si="165"/>
        <v>198.26410253405643</v>
      </c>
      <c r="AS64" s="198">
        <f t="shared" si="165"/>
        <v>198.26410253405643</v>
      </c>
      <c r="AT64" s="198">
        <f t="shared" si="165"/>
        <v>198.26410253405643</v>
      </c>
      <c r="AU64" s="198">
        <f t="shared" si="165"/>
        <v>198.26410253405643</v>
      </c>
      <c r="AV64" s="198">
        <f t="shared" si="165"/>
        <v>198.26410253405643</v>
      </c>
      <c r="AW64" s="198">
        <f t="shared" si="165"/>
        <v>198.26410253405643</v>
      </c>
      <c r="AX64" s="198">
        <f t="shared" si="165"/>
        <v>198.26410253405643</v>
      </c>
      <c r="AY64" s="198">
        <f t="shared" si="165"/>
        <v>198.26410253405643</v>
      </c>
      <c r="AZ64" s="198">
        <v>0</v>
      </c>
      <c r="BA64" s="198"/>
      <c r="BB64" s="198"/>
      <c r="BC64" s="198"/>
      <c r="BD64" s="198"/>
    </row>
    <row r="65" spans="1:56" s="68" customFormat="1" hidden="1" outlineLevel="1" x14ac:dyDescent="0.4">
      <c r="A65" s="61" t="str">
        <f t="shared" si="146"/>
        <v>Balance mid year</v>
      </c>
      <c r="B65" s="197">
        <f t="shared" si="8"/>
        <v>89015.351646635594</v>
      </c>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v>0</v>
      </c>
      <c r="AB65" s="198">
        <f t="shared" ref="AB65:AO65" si="166">+AA66-AB59</f>
        <v>6245.6526112847696</v>
      </c>
      <c r="AC65" s="198">
        <f t="shared" si="166"/>
        <v>6081.1672727046616</v>
      </c>
      <c r="AD65" s="198">
        <f t="shared" si="166"/>
        <v>5910.4732265888251</v>
      </c>
      <c r="AE65" s="198">
        <f t="shared" si="166"/>
        <v>5733.3361174038318</v>
      </c>
      <c r="AF65" s="198">
        <f t="shared" si="166"/>
        <v>5549.512743569675</v>
      </c>
      <c r="AG65" s="198">
        <f t="shared" si="166"/>
        <v>5358.7507235545327</v>
      </c>
      <c r="AH65" s="198">
        <f t="shared" si="166"/>
        <v>5160.7881493658533</v>
      </c>
      <c r="AI65" s="198">
        <f t="shared" si="166"/>
        <v>4955.3532269620237</v>
      </c>
      <c r="AJ65" s="198">
        <f t="shared" si="166"/>
        <v>4742.1639030909218</v>
      </c>
      <c r="AK65" s="198">
        <f t="shared" si="166"/>
        <v>4520.9274780430142</v>
      </c>
      <c r="AL65" s="198">
        <f t="shared" si="166"/>
        <v>4291.3402037873311</v>
      </c>
      <c r="AM65" s="198">
        <f t="shared" si="166"/>
        <v>4053.0868669385713</v>
      </c>
      <c r="AN65" s="198">
        <f t="shared" si="166"/>
        <v>3805.8403559827789</v>
      </c>
      <c r="AO65" s="198">
        <f t="shared" si="166"/>
        <v>3549.2612121673951</v>
      </c>
      <c r="AP65" s="198">
        <f t="shared" ref="AP65" si="167">+AO66-AP59</f>
        <v>3282.9971634390954</v>
      </c>
      <c r="AQ65" s="198">
        <f t="shared" ref="AQ65" si="168">+AP66-AQ59</f>
        <v>3006.6826407895123</v>
      </c>
      <c r="AR65" s="198">
        <f t="shared" ref="AR65" si="169">+AQ66-AR59</f>
        <v>2719.9382763448198</v>
      </c>
      <c r="AS65" s="198">
        <f t="shared" ref="AS65" si="170">+AR66-AS59</f>
        <v>2422.3703825100697</v>
      </c>
      <c r="AT65" s="198">
        <f t="shared" ref="AT65" si="171">+AS66-AT59</f>
        <v>2113.570411453175</v>
      </c>
      <c r="AU65" s="198">
        <f t="shared" ref="AU65" si="172">+AT66-AU59</f>
        <v>1793.1143941864241</v>
      </c>
      <c r="AV65" s="198">
        <f t="shared" ref="AV65" si="173">+AU66-AV59</f>
        <v>1460.5623584754246</v>
      </c>
      <c r="AW65" s="198">
        <f t="shared" ref="AW65" si="174">+AV66-AW59</f>
        <v>1115.457724776277</v>
      </c>
      <c r="AX65" s="198">
        <f t="shared" ref="AX65" si="175">+AW66-AX59</f>
        <v>757.32667937163262</v>
      </c>
      <c r="AY65" s="198">
        <f t="shared" ref="AY65" si="176">+AX66-AY59</f>
        <v>385.67752384497851</v>
      </c>
      <c r="AZ65" s="198">
        <f t="shared" ref="AZ65" si="177">+AY66-AZ59</f>
        <v>4.8316906031686813E-12</v>
      </c>
      <c r="BA65" s="198"/>
      <c r="BB65" s="198"/>
      <c r="BC65" s="198"/>
      <c r="BD65" s="198"/>
    </row>
    <row r="66" spans="1:56" s="68" customFormat="1" hidden="1" outlineLevel="1" x14ac:dyDescent="0.4">
      <c r="A66" s="61" t="str">
        <f t="shared" si="146"/>
        <v>Balance</v>
      </c>
      <c r="B66" s="197">
        <f t="shared" si="8"/>
        <v>92247.088627756821</v>
      </c>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f>+AA58-AA59</f>
        <v>6325.6379119372905</v>
      </c>
      <c r="AB66" s="198">
        <f t="shared" ref="AB66:AO66" si="178">+AB65-AB60</f>
        <v>6164.1717198853512</v>
      </c>
      <c r="AC66" s="198">
        <f t="shared" si="178"/>
        <v>5996.6107818091641</v>
      </c>
      <c r="AD66" s="198">
        <f t="shared" si="178"/>
        <v>5822.7250437969587</v>
      </c>
      <c r="AE66" s="198">
        <f t="shared" si="178"/>
        <v>5642.2757682605497</v>
      </c>
      <c r="AF66" s="198">
        <f t="shared" si="178"/>
        <v>5455.0152061589624</v>
      </c>
      <c r="AG66" s="198">
        <f t="shared" si="178"/>
        <v>5260.6862568497309</v>
      </c>
      <c r="AH66" s="198">
        <f t="shared" si="178"/>
        <v>5059.0221151008473</v>
      </c>
      <c r="AI66" s="198">
        <f t="shared" si="178"/>
        <v>4849.7459047787361</v>
      </c>
      <c r="AJ66" s="198">
        <f t="shared" si="178"/>
        <v>4632.5702987093082</v>
      </c>
      <c r="AK66" s="198">
        <f t="shared" si="178"/>
        <v>4407.1971241901992</v>
      </c>
      <c r="AL66" s="198">
        <f t="shared" si="178"/>
        <v>4173.3169536125552</v>
      </c>
      <c r="AM66" s="198">
        <f t="shared" si="178"/>
        <v>3930.6086796303298</v>
      </c>
      <c r="AN66" s="198">
        <f t="shared" si="178"/>
        <v>3678.7390742938023</v>
      </c>
      <c r="AO66" s="198">
        <f t="shared" si="178"/>
        <v>3417.3623315420327</v>
      </c>
      <c r="AP66" s="198">
        <f t="shared" ref="AP66:AZ66" si="179">+AP65-AP60</f>
        <v>3146.1195924261156</v>
      </c>
      <c r="AQ66" s="198">
        <f t="shared" si="179"/>
        <v>2864.6384524113832</v>
      </c>
      <c r="AR66" s="198">
        <f t="shared" si="179"/>
        <v>2572.5324500821071</v>
      </c>
      <c r="AS66" s="198">
        <f t="shared" si="179"/>
        <v>2269.4005365467092</v>
      </c>
      <c r="AT66" s="198">
        <f t="shared" si="179"/>
        <v>1954.8265248150017</v>
      </c>
      <c r="AU66" s="198">
        <f t="shared" si="179"/>
        <v>1628.3785183914715</v>
      </c>
      <c r="AV66" s="198">
        <f t="shared" si="179"/>
        <v>1289.6083183000965</v>
      </c>
      <c r="AW66" s="198">
        <f t="shared" si="179"/>
        <v>938.05080772655936</v>
      </c>
      <c r="AX66" s="198">
        <f t="shared" si="179"/>
        <v>573.22331343300436</v>
      </c>
      <c r="AY66" s="198">
        <f t="shared" si="179"/>
        <v>194.62494306858312</v>
      </c>
      <c r="AZ66" s="198">
        <f t="shared" si="179"/>
        <v>4.922035100207722E-12</v>
      </c>
      <c r="BA66" s="198"/>
      <c r="BB66" s="198"/>
      <c r="BC66" s="198"/>
      <c r="BD66" s="198"/>
    </row>
    <row r="67" spans="1:56" s="68" customFormat="1" hidden="1" outlineLevel="1" x14ac:dyDescent="0.4">
      <c r="A67" s="61"/>
      <c r="B67" s="197"/>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row>
    <row r="68" spans="1:56" s="71" customFormat="1" hidden="1" outlineLevel="1" x14ac:dyDescent="0.4">
      <c r="A68" s="72" t="str">
        <f t="shared" ref="A68:A76" si="180">A58</f>
        <v>Debt Forecasted</v>
      </c>
      <c r="B68" s="197">
        <f t="shared" ref="B68:B111" si="181">SUM(C68:BB68)</f>
        <v>16282.964808593599</v>
      </c>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f>+AB$7</f>
        <v>16282.964808593599</v>
      </c>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row>
    <row r="69" spans="1:56" s="68" customFormat="1" hidden="1" outlineLevel="1" x14ac:dyDescent="0.4">
      <c r="A69" s="61" t="str">
        <f t="shared" si="180"/>
        <v>Principal</v>
      </c>
      <c r="B69" s="197">
        <f t="shared" si="181"/>
        <v>8416.3707550679155</v>
      </c>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f>+AB73-AB71</f>
        <v>199.07023935908734</v>
      </c>
      <c r="AC69" s="198">
        <f>+AC73-AC71</f>
        <v>202.81280265913966</v>
      </c>
      <c r="AD69" s="198">
        <f t="shared" ref="AD69:AP70" si="182">+AD73-AD71</f>
        <v>210.51033504514839</v>
      </c>
      <c r="AE69" s="198">
        <f t="shared" si="182"/>
        <v>218.50001863688368</v>
      </c>
      <c r="AF69" s="198">
        <f t="shared" si="182"/>
        <v>226.79294170558978</v>
      </c>
      <c r="AG69" s="198">
        <f t="shared" si="182"/>
        <v>235.40061336540589</v>
      </c>
      <c r="AH69" s="198">
        <f t="shared" si="182"/>
        <v>244.33497954598624</v>
      </c>
      <c r="AI69" s="198">
        <f t="shared" si="182"/>
        <v>253.60843957134253</v>
      </c>
      <c r="AJ69" s="198">
        <f t="shared" si="182"/>
        <v>263.2338633679185</v>
      </c>
      <c r="AK69" s="198">
        <f t="shared" si="182"/>
        <v>273.2246093257769</v>
      </c>
      <c r="AL69" s="198">
        <f t="shared" si="182"/>
        <v>283.59454283768866</v>
      </c>
      <c r="AM69" s="198">
        <f t="shared" si="182"/>
        <v>294.35805554185106</v>
      </c>
      <c r="AN69" s="198">
        <f t="shared" si="182"/>
        <v>305.53008529494343</v>
      </c>
      <c r="AO69" s="198">
        <f t="shared" si="182"/>
        <v>317.12613690323593</v>
      </c>
      <c r="AP69" s="198">
        <f t="shared" si="182"/>
        <v>329.16230364052592</v>
      </c>
      <c r="AQ69" s="198">
        <f t="shared" ref="AQ69:BA69" si="183">+AQ73-AQ71</f>
        <v>341.65528958276224</v>
      </c>
      <c r="AR69" s="198">
        <f t="shared" si="183"/>
        <v>354.6224327903559</v>
      </c>
      <c r="AS69" s="198">
        <f t="shared" si="183"/>
        <v>368.08172937034897</v>
      </c>
      <c r="AT69" s="198">
        <f t="shared" si="183"/>
        <v>382.05185845183604</v>
      </c>
      <c r="AU69" s="198">
        <f t="shared" si="183"/>
        <v>396.5522081093003</v>
      </c>
      <c r="AV69" s="198">
        <f t="shared" si="183"/>
        <v>411.60290226984</v>
      </c>
      <c r="AW69" s="198">
        <f t="shared" si="183"/>
        <v>427.22482864162913</v>
      </c>
      <c r="AX69" s="198">
        <f t="shared" si="183"/>
        <v>443.43966770237108</v>
      </c>
      <c r="AY69" s="198">
        <f t="shared" si="183"/>
        <v>460.26992278797684</v>
      </c>
      <c r="AZ69" s="198">
        <f t="shared" si="183"/>
        <v>477.73895132322508</v>
      </c>
      <c r="BA69" s="198">
        <f t="shared" si="183"/>
        <v>495.87099723774685</v>
      </c>
      <c r="BB69" s="198"/>
      <c r="BC69" s="198"/>
      <c r="BD69" s="198"/>
    </row>
    <row r="70" spans="1:56" s="68" customFormat="1" hidden="1" outlineLevel="1" x14ac:dyDescent="0.4">
      <c r="A70" s="61" t="str">
        <f t="shared" si="180"/>
        <v>Principal</v>
      </c>
      <c r="B70" s="197">
        <f t="shared" si="181"/>
        <v>7866.5940535256841</v>
      </c>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f>+AC74-AC72</f>
        <v>206.62572695388405</v>
      </c>
      <c r="AD70" s="198">
        <f t="shared" si="182"/>
        <v>214.4679746037192</v>
      </c>
      <c r="AE70" s="198">
        <f t="shared" si="182"/>
        <v>222.60786596476112</v>
      </c>
      <c r="AF70" s="198">
        <f t="shared" si="182"/>
        <v>231.0566977701373</v>
      </c>
      <c r="AG70" s="198">
        <f t="shared" si="182"/>
        <v>239.82619550780743</v>
      </c>
      <c r="AH70" s="198">
        <f t="shared" si="182"/>
        <v>248.92852969347138</v>
      </c>
      <c r="AI70" s="198">
        <f t="shared" si="182"/>
        <v>258.3763327610983</v>
      </c>
      <c r="AJ70" s="198">
        <f t="shared" si="182"/>
        <v>268.18271659451597</v>
      </c>
      <c r="AK70" s="198">
        <f t="shared" si="182"/>
        <v>278.36129072439257</v>
      </c>
      <c r="AL70" s="198">
        <f t="shared" si="182"/>
        <v>288.92618121586389</v>
      </c>
      <c r="AM70" s="198">
        <f t="shared" si="182"/>
        <v>299.89205027301983</v>
      </c>
      <c r="AN70" s="198">
        <f t="shared" si="182"/>
        <v>311.27411658745666</v>
      </c>
      <c r="AO70" s="198">
        <f t="shared" si="182"/>
        <v>323.08817645913621</v>
      </c>
      <c r="AP70" s="198">
        <f t="shared" si="182"/>
        <v>335.35062571886306</v>
      </c>
      <c r="AQ70" s="198">
        <f t="shared" ref="AQ70:BA70" si="184">+AQ74-AQ72</f>
        <v>348.07848248280538</v>
      </c>
      <c r="AR70" s="198">
        <f t="shared" si="184"/>
        <v>361.28941077063763</v>
      </c>
      <c r="AS70" s="198">
        <f t="shared" si="184"/>
        <v>375.00174502008332</v>
      </c>
      <c r="AT70" s="198">
        <f t="shared" si="184"/>
        <v>389.23451553188011</v>
      </c>
      <c r="AU70" s="198">
        <f t="shared" si="184"/>
        <v>404.00747488047989</v>
      </c>
      <c r="AV70" s="198">
        <f t="shared" si="184"/>
        <v>419.34112532713704</v>
      </c>
      <c r="AW70" s="198">
        <f t="shared" si="184"/>
        <v>435.25674727342994</v>
      </c>
      <c r="AX70" s="198">
        <f t="shared" si="184"/>
        <v>451.7764287947042</v>
      </c>
      <c r="AY70" s="198">
        <f t="shared" si="184"/>
        <v>468.92309629442423</v>
      </c>
      <c r="AZ70" s="198">
        <f t="shared" si="184"/>
        <v>486.72054632197626</v>
      </c>
      <c r="BA70" s="198">
        <f t="shared" si="184"/>
        <v>5.2364756299994039E-14</v>
      </c>
      <c r="BB70" s="198"/>
      <c r="BC70" s="198"/>
      <c r="BD70" s="198"/>
    </row>
    <row r="71" spans="1:56" s="68" customFormat="1" hidden="1" outlineLevel="1" x14ac:dyDescent="0.4">
      <c r="A71" s="61" t="str">
        <f t="shared" si="180"/>
        <v>Interest</v>
      </c>
      <c r="B71" s="197">
        <f t="shared" si="181"/>
        <v>4718.6596884821847</v>
      </c>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f>+AB68*(AB$8/2)</f>
        <v>306.12323923899351</v>
      </c>
      <c r="AC71" s="198">
        <f>+AB76*AB$8/2</f>
        <v>302.38067593894118</v>
      </c>
      <c r="AD71" s="198">
        <f>+AC76*AB$8/2</f>
        <v>294.68314355293245</v>
      </c>
      <c r="AE71" s="198">
        <f>+AD76*AB$8/2</f>
        <v>286.69345996119716</v>
      </c>
      <c r="AF71" s="198">
        <f>+AE76*AB$8/2</f>
        <v>278.40053689249106</v>
      </c>
      <c r="AG71" s="198">
        <f>+AF76*AB$8/2</f>
        <v>269.79286523267496</v>
      </c>
      <c r="AH71" s="198">
        <f>+AG76*AB$8/2</f>
        <v>260.8584990520946</v>
      </c>
      <c r="AI71" s="198">
        <f>+AH76*AB$8/2</f>
        <v>251.58503902673831</v>
      </c>
      <c r="AJ71" s="198">
        <f>+AI76*AB$8/2</f>
        <v>241.95961523016237</v>
      </c>
      <c r="AK71" s="198">
        <f>+AJ76*AB$8/2</f>
        <v>231.96886927230392</v>
      </c>
      <c r="AL71" s="198">
        <f>+AK76*AB$8/2</f>
        <v>221.59893576039221</v>
      </c>
      <c r="AM71" s="198">
        <f>+AL76*AB$8/2</f>
        <v>210.83542305622976</v>
      </c>
      <c r="AN71" s="198">
        <f>+AM76*AB$8/2</f>
        <v>199.66339330313744</v>
      </c>
      <c r="AO71" s="198">
        <f>+AN76*AB$8/2</f>
        <v>188.06734169484491</v>
      </c>
      <c r="AP71" s="198">
        <f>+AO76*$AB$8/2</f>
        <v>176.03117495755495</v>
      </c>
      <c r="AQ71" s="198">
        <f t="shared" ref="AQ71:BA71" si="185">+AP76*$AB$8/2</f>
        <v>163.53818901531861</v>
      </c>
      <c r="AR71" s="198">
        <f t="shared" si="185"/>
        <v>150.57104580772494</v>
      </c>
      <c r="AS71" s="198">
        <f t="shared" si="185"/>
        <v>137.11174922773191</v>
      </c>
      <c r="AT71" s="198">
        <f t="shared" si="185"/>
        <v>123.14162014624479</v>
      </c>
      <c r="AU71" s="198">
        <f t="shared" si="185"/>
        <v>108.64127048878052</v>
      </c>
      <c r="AV71" s="198">
        <f t="shared" si="185"/>
        <v>93.590576328240815</v>
      </c>
      <c r="AW71" s="198">
        <f t="shared" si="185"/>
        <v>77.968649956451713</v>
      </c>
      <c r="AX71" s="198">
        <f t="shared" si="185"/>
        <v>61.753810895709776</v>
      </c>
      <c r="AY71" s="198">
        <f t="shared" si="185"/>
        <v>44.923555810104013</v>
      </c>
      <c r="AZ71" s="198">
        <f t="shared" si="185"/>
        <v>27.454527274855771</v>
      </c>
      <c r="BA71" s="198">
        <f t="shared" si="185"/>
        <v>9.3224813603339935</v>
      </c>
      <c r="BB71" s="198"/>
      <c r="BC71" s="198"/>
      <c r="BD71" s="198"/>
    </row>
    <row r="72" spans="1:56" s="68" customFormat="1" hidden="1" outlineLevel="1" x14ac:dyDescent="0.4">
      <c r="A72" s="61" t="str">
        <f t="shared" si="180"/>
        <v>Interest</v>
      </c>
      <c r="B72" s="197">
        <f t="shared" si="181"/>
        <v>4258.0494328282557</v>
      </c>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f>+AC75*AB$8/2</f>
        <v>298.56775164419679</v>
      </c>
      <c r="AD72" s="198">
        <f>+AD75*AB$8/2</f>
        <v>290.72550399436165</v>
      </c>
      <c r="AE72" s="198">
        <f>+AE75*AB$8/2</f>
        <v>282.58561263331973</v>
      </c>
      <c r="AF72" s="198">
        <f>+AF75*AB$8/2</f>
        <v>274.13678082794354</v>
      </c>
      <c r="AG72" s="198">
        <f>+AG75*AB$8/2</f>
        <v>265.36728309027342</v>
      </c>
      <c r="AH72" s="198">
        <f>+AH75*AB$8/2</f>
        <v>256.26494890460947</v>
      </c>
      <c r="AI72" s="198">
        <f>+AI75*AB$8/2</f>
        <v>246.81714583698255</v>
      </c>
      <c r="AJ72" s="198">
        <f>+AJ75*AB$8/2</f>
        <v>237.01076200356488</v>
      </c>
      <c r="AK72" s="198">
        <f>+AK75*AB$8/2</f>
        <v>226.8321878736883</v>
      </c>
      <c r="AL72" s="198">
        <f>+AL75*AB$8/2</f>
        <v>216.26729738221695</v>
      </c>
      <c r="AM72" s="198">
        <f>+AM75*AB$8/2</f>
        <v>205.30142832506101</v>
      </c>
      <c r="AN72" s="198">
        <f>+AN75*AB$8/2</f>
        <v>193.91936201062416</v>
      </c>
      <c r="AO72" s="198">
        <f>+AO75*AB$8/2</f>
        <v>182.10530213894464</v>
      </c>
      <c r="AP72" s="198">
        <f>+AP75*$AB$8/2</f>
        <v>169.84285287921779</v>
      </c>
      <c r="AQ72" s="198">
        <f t="shared" ref="AQ72:BA72" si="186">+AQ75*$AB$8/2</f>
        <v>157.11499611527543</v>
      </c>
      <c r="AR72" s="198">
        <f t="shared" si="186"/>
        <v>143.90406782744321</v>
      </c>
      <c r="AS72" s="198">
        <f t="shared" si="186"/>
        <v>130.19173357799752</v>
      </c>
      <c r="AT72" s="198">
        <f t="shared" si="186"/>
        <v>115.95896306620071</v>
      </c>
      <c r="AU72" s="198">
        <f t="shared" si="186"/>
        <v>101.18600371760094</v>
      </c>
      <c r="AV72" s="198">
        <f t="shared" si="186"/>
        <v>85.852353270943823</v>
      </c>
      <c r="AW72" s="198">
        <f t="shared" si="186"/>
        <v>69.936731324650921</v>
      </c>
      <c r="AX72" s="198">
        <f t="shared" si="186"/>
        <v>53.417049803376642</v>
      </c>
      <c r="AY72" s="198">
        <f t="shared" si="186"/>
        <v>36.270382303656646</v>
      </c>
      <c r="AZ72" s="198">
        <f t="shared" si="186"/>
        <v>18.472932276104608</v>
      </c>
      <c r="BA72" s="198">
        <f t="shared" si="186"/>
        <v>-5.2364756299994039E-14</v>
      </c>
      <c r="BB72" s="198"/>
      <c r="BC72" s="198"/>
      <c r="BD72" s="198"/>
    </row>
    <row r="73" spans="1:56" s="68" customFormat="1" hidden="1" outlineLevel="1" x14ac:dyDescent="0.4">
      <c r="A73" s="61" t="str">
        <f t="shared" si="180"/>
        <v xml:space="preserve">Debt Servicing </v>
      </c>
      <c r="B73" s="197">
        <f t="shared" si="181"/>
        <v>13135.030443550106</v>
      </c>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f>-PMT($AB$8/2,$AB$9*2,AB68)</f>
        <v>505.19347859808084</v>
      </c>
      <c r="AC73" s="198">
        <f t="shared" ref="AC73:AP73" si="187">+AB73</f>
        <v>505.19347859808084</v>
      </c>
      <c r="AD73" s="198">
        <f t="shared" si="187"/>
        <v>505.19347859808084</v>
      </c>
      <c r="AE73" s="198">
        <f t="shared" si="187"/>
        <v>505.19347859808084</v>
      </c>
      <c r="AF73" s="198">
        <f t="shared" si="187"/>
        <v>505.19347859808084</v>
      </c>
      <c r="AG73" s="198">
        <f t="shared" si="187"/>
        <v>505.19347859808084</v>
      </c>
      <c r="AH73" s="198">
        <f t="shared" si="187"/>
        <v>505.19347859808084</v>
      </c>
      <c r="AI73" s="198">
        <f t="shared" si="187"/>
        <v>505.19347859808084</v>
      </c>
      <c r="AJ73" s="198">
        <f t="shared" si="187"/>
        <v>505.19347859808084</v>
      </c>
      <c r="AK73" s="198">
        <f t="shared" si="187"/>
        <v>505.19347859808084</v>
      </c>
      <c r="AL73" s="198">
        <f t="shared" si="187"/>
        <v>505.19347859808084</v>
      </c>
      <c r="AM73" s="198">
        <f t="shared" si="187"/>
        <v>505.19347859808084</v>
      </c>
      <c r="AN73" s="198">
        <f t="shared" si="187"/>
        <v>505.19347859808084</v>
      </c>
      <c r="AO73" s="198">
        <f t="shared" si="187"/>
        <v>505.19347859808084</v>
      </c>
      <c r="AP73" s="198">
        <f t="shared" si="187"/>
        <v>505.19347859808084</v>
      </c>
      <c r="AQ73" s="198">
        <f t="shared" ref="AQ73" si="188">+AP73</f>
        <v>505.19347859808084</v>
      </c>
      <c r="AR73" s="198">
        <f t="shared" ref="AR73" si="189">+AQ73</f>
        <v>505.19347859808084</v>
      </c>
      <c r="AS73" s="198">
        <f t="shared" ref="AS73" si="190">+AR73</f>
        <v>505.19347859808084</v>
      </c>
      <c r="AT73" s="198">
        <f t="shared" ref="AT73" si="191">+AS73</f>
        <v>505.19347859808084</v>
      </c>
      <c r="AU73" s="198">
        <f t="shared" ref="AU73" si="192">+AT73</f>
        <v>505.19347859808084</v>
      </c>
      <c r="AV73" s="198">
        <f t="shared" ref="AV73" si="193">+AU73</f>
        <v>505.19347859808084</v>
      </c>
      <c r="AW73" s="198">
        <f t="shared" ref="AW73" si="194">+AV73</f>
        <v>505.19347859808084</v>
      </c>
      <c r="AX73" s="198">
        <f t="shared" ref="AX73" si="195">+AW73</f>
        <v>505.19347859808084</v>
      </c>
      <c r="AY73" s="198">
        <f t="shared" ref="AY73" si="196">+AX73</f>
        <v>505.19347859808084</v>
      </c>
      <c r="AZ73" s="198">
        <f t="shared" ref="AZ73" si="197">+AY73</f>
        <v>505.19347859808084</v>
      </c>
      <c r="BA73" s="198">
        <f t="shared" ref="BA73" si="198">+AZ73</f>
        <v>505.19347859808084</v>
      </c>
      <c r="BB73" s="198"/>
      <c r="BC73" s="198"/>
      <c r="BD73" s="198"/>
    </row>
    <row r="74" spans="1:56" s="68" customFormat="1" hidden="1" outlineLevel="1" x14ac:dyDescent="0.4">
      <c r="A74" s="61" t="str">
        <f t="shared" si="180"/>
        <v xml:space="preserve">Debt Servicing </v>
      </c>
      <c r="B74" s="197">
        <f t="shared" si="181"/>
        <v>12124.643486353943</v>
      </c>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f t="shared" ref="AC74:AP74" si="199">+AC73</f>
        <v>505.19347859808084</v>
      </c>
      <c r="AD74" s="198">
        <f t="shared" si="199"/>
        <v>505.19347859808084</v>
      </c>
      <c r="AE74" s="198">
        <f t="shared" si="199"/>
        <v>505.19347859808084</v>
      </c>
      <c r="AF74" s="198">
        <f t="shared" si="199"/>
        <v>505.19347859808084</v>
      </c>
      <c r="AG74" s="198">
        <f t="shared" si="199"/>
        <v>505.19347859808084</v>
      </c>
      <c r="AH74" s="198">
        <f t="shared" si="199"/>
        <v>505.19347859808084</v>
      </c>
      <c r="AI74" s="198">
        <f t="shared" si="199"/>
        <v>505.19347859808084</v>
      </c>
      <c r="AJ74" s="198">
        <f t="shared" si="199"/>
        <v>505.19347859808084</v>
      </c>
      <c r="AK74" s="198">
        <f t="shared" si="199"/>
        <v>505.19347859808084</v>
      </c>
      <c r="AL74" s="198">
        <f t="shared" si="199"/>
        <v>505.19347859808084</v>
      </c>
      <c r="AM74" s="198">
        <f t="shared" si="199"/>
        <v>505.19347859808084</v>
      </c>
      <c r="AN74" s="198">
        <f t="shared" si="199"/>
        <v>505.19347859808084</v>
      </c>
      <c r="AO74" s="198">
        <f t="shared" si="199"/>
        <v>505.19347859808084</v>
      </c>
      <c r="AP74" s="198">
        <f t="shared" si="199"/>
        <v>505.19347859808084</v>
      </c>
      <c r="AQ74" s="198">
        <f t="shared" ref="AQ74:AZ74" si="200">+AQ73</f>
        <v>505.19347859808084</v>
      </c>
      <c r="AR74" s="198">
        <f t="shared" si="200"/>
        <v>505.19347859808084</v>
      </c>
      <c r="AS74" s="198">
        <f t="shared" si="200"/>
        <v>505.19347859808084</v>
      </c>
      <c r="AT74" s="198">
        <f t="shared" si="200"/>
        <v>505.19347859808084</v>
      </c>
      <c r="AU74" s="198">
        <f t="shared" si="200"/>
        <v>505.19347859808084</v>
      </c>
      <c r="AV74" s="198">
        <f t="shared" si="200"/>
        <v>505.19347859808084</v>
      </c>
      <c r="AW74" s="198">
        <f t="shared" si="200"/>
        <v>505.19347859808084</v>
      </c>
      <c r="AX74" s="198">
        <f t="shared" si="200"/>
        <v>505.19347859808084</v>
      </c>
      <c r="AY74" s="198">
        <f t="shared" si="200"/>
        <v>505.19347859808084</v>
      </c>
      <c r="AZ74" s="198">
        <f t="shared" si="200"/>
        <v>505.19347859808084</v>
      </c>
      <c r="BA74" s="198">
        <v>0</v>
      </c>
      <c r="BB74" s="198"/>
      <c r="BC74" s="198"/>
      <c r="BD74" s="198"/>
    </row>
    <row r="75" spans="1:56" s="68" customFormat="1" hidden="1" outlineLevel="1" x14ac:dyDescent="0.4">
      <c r="A75" s="61" t="str">
        <f t="shared" si="180"/>
        <v>Balance mid year</v>
      </c>
      <c r="B75" s="197">
        <f t="shared" si="181"/>
        <v>226489.40093654551</v>
      </c>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v>0</v>
      </c>
      <c r="AC75" s="198">
        <f t="shared" ref="AC75:AP75" si="201">+AB76-AC69</f>
        <v>15881.081766575371</v>
      </c>
      <c r="AD75" s="198">
        <f t="shared" si="201"/>
        <v>15463.945704576339</v>
      </c>
      <c r="AE75" s="198">
        <f t="shared" si="201"/>
        <v>15030.977711335736</v>
      </c>
      <c r="AF75" s="198">
        <f t="shared" si="201"/>
        <v>14581.576903665386</v>
      </c>
      <c r="AG75" s="198">
        <f t="shared" si="201"/>
        <v>14115.119592529843</v>
      </c>
      <c r="AH75" s="198">
        <f t="shared" si="201"/>
        <v>13630.958417476049</v>
      </c>
      <c r="AI75" s="198">
        <f t="shared" si="201"/>
        <v>13128.421448211235</v>
      </c>
      <c r="AJ75" s="198">
        <f t="shared" si="201"/>
        <v>12606.811252082218</v>
      </c>
      <c r="AK75" s="198">
        <f t="shared" si="201"/>
        <v>12065.403926161925</v>
      </c>
      <c r="AL75" s="198">
        <f t="shared" si="201"/>
        <v>11503.448092599843</v>
      </c>
      <c r="AM75" s="198">
        <f t="shared" si="201"/>
        <v>10920.163855842129</v>
      </c>
      <c r="AN75" s="198">
        <f t="shared" si="201"/>
        <v>10314.741720274165</v>
      </c>
      <c r="AO75" s="198">
        <f t="shared" si="201"/>
        <v>9686.3414667834732</v>
      </c>
      <c r="AP75" s="198">
        <f t="shared" si="201"/>
        <v>9034.0909866838119</v>
      </c>
      <c r="AQ75" s="198">
        <f t="shared" ref="AQ75" si="202">+AP76-AQ69</f>
        <v>8357.0850713821856</v>
      </c>
      <c r="AR75" s="198">
        <f t="shared" ref="AR75" si="203">+AQ76-AR69</f>
        <v>7654.3841561090248</v>
      </c>
      <c r="AS75" s="198">
        <f t="shared" ref="AS75" si="204">+AR76-AS69</f>
        <v>6925.0130159680375</v>
      </c>
      <c r="AT75" s="198">
        <f t="shared" ref="AT75" si="205">+AS76-AT69</f>
        <v>6167.9594124961186</v>
      </c>
      <c r="AU75" s="198">
        <f t="shared" ref="AU75" si="206">+AT76-AU69</f>
        <v>5382.1726888549383</v>
      </c>
      <c r="AV75" s="198">
        <f t="shared" ref="AV75" si="207">+AU76-AV69</f>
        <v>4566.562311704618</v>
      </c>
      <c r="AW75" s="198">
        <f t="shared" ref="AW75" si="208">+AV76-AW69</f>
        <v>3719.9963577358517</v>
      </c>
      <c r="AX75" s="198">
        <f t="shared" ref="AX75" si="209">+AW76-AX69</f>
        <v>2841.2999427600507</v>
      </c>
      <c r="AY75" s="198">
        <f t="shared" ref="AY75" si="210">+AX76-AY69</f>
        <v>1929.2535911773696</v>
      </c>
      <c r="AZ75" s="198">
        <f t="shared" ref="AZ75" si="211">+AY76-AZ69</f>
        <v>982.59154355972032</v>
      </c>
      <c r="BA75" s="198">
        <f t="shared" ref="BA75" si="212">+AZ76-BA69</f>
        <v>-2.7853275241795927E-12</v>
      </c>
      <c r="BB75" s="198"/>
      <c r="BC75" s="198"/>
      <c r="BD75" s="198"/>
    </row>
    <row r="76" spans="1:56" s="68" customFormat="1" hidden="1" outlineLevel="1" x14ac:dyDescent="0.4">
      <c r="A76" s="61" t="str">
        <f t="shared" si="180"/>
        <v>Balance</v>
      </c>
      <c r="B76" s="197">
        <f t="shared" si="181"/>
        <v>234706.70145225426</v>
      </c>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f>+AB68-AB69</f>
        <v>16083.894569234511</v>
      </c>
      <c r="AC76" s="198">
        <f t="shared" ref="AC76:AP76" si="213">+AC75-AC70</f>
        <v>15674.456039621487</v>
      </c>
      <c r="AD76" s="198">
        <f t="shared" si="213"/>
        <v>15249.477729972619</v>
      </c>
      <c r="AE76" s="198">
        <f t="shared" si="213"/>
        <v>14808.369845370975</v>
      </c>
      <c r="AF76" s="198">
        <f t="shared" si="213"/>
        <v>14350.520205895249</v>
      </c>
      <c r="AG76" s="198">
        <f t="shared" si="213"/>
        <v>13875.293397022037</v>
      </c>
      <c r="AH76" s="198">
        <f t="shared" si="213"/>
        <v>13382.029887782577</v>
      </c>
      <c r="AI76" s="198">
        <f t="shared" si="213"/>
        <v>12870.045115450137</v>
      </c>
      <c r="AJ76" s="198">
        <f t="shared" si="213"/>
        <v>12338.628535487702</v>
      </c>
      <c r="AK76" s="198">
        <f t="shared" si="213"/>
        <v>11787.042635437532</v>
      </c>
      <c r="AL76" s="198">
        <f t="shared" si="213"/>
        <v>11214.521911383979</v>
      </c>
      <c r="AM76" s="198">
        <f t="shared" si="213"/>
        <v>10620.271805569109</v>
      </c>
      <c r="AN76" s="198">
        <f t="shared" si="213"/>
        <v>10003.467603686709</v>
      </c>
      <c r="AO76" s="198">
        <f t="shared" si="213"/>
        <v>9363.2532903243373</v>
      </c>
      <c r="AP76" s="198">
        <f t="shared" si="213"/>
        <v>8698.7403609649482</v>
      </c>
      <c r="AQ76" s="198">
        <f t="shared" ref="AQ76:BA76" si="214">+AQ75-AQ70</f>
        <v>8009.0065888993804</v>
      </c>
      <c r="AR76" s="198">
        <f t="shared" si="214"/>
        <v>7293.0947453383869</v>
      </c>
      <c r="AS76" s="198">
        <f t="shared" si="214"/>
        <v>6550.0112709479545</v>
      </c>
      <c r="AT76" s="198">
        <f t="shared" si="214"/>
        <v>5778.7248969642387</v>
      </c>
      <c r="AU76" s="198">
        <f t="shared" si="214"/>
        <v>4978.1652139744583</v>
      </c>
      <c r="AV76" s="198">
        <f t="shared" si="214"/>
        <v>4147.221186377481</v>
      </c>
      <c r="AW76" s="198">
        <f t="shared" si="214"/>
        <v>3284.7396104624218</v>
      </c>
      <c r="AX76" s="198">
        <f t="shared" si="214"/>
        <v>2389.5235139653464</v>
      </c>
      <c r="AY76" s="198">
        <f t="shared" si="214"/>
        <v>1460.3304948829455</v>
      </c>
      <c r="AZ76" s="198">
        <f t="shared" si="214"/>
        <v>495.87099723774406</v>
      </c>
      <c r="BA76" s="198">
        <f t="shared" si="214"/>
        <v>-2.8376922804795868E-12</v>
      </c>
      <c r="BB76" s="198"/>
      <c r="BC76" s="198"/>
      <c r="BD76" s="198"/>
    </row>
    <row r="77" spans="1:56" s="68" customFormat="1" hidden="1" outlineLevel="1" x14ac:dyDescent="0.4">
      <c r="A77" s="61"/>
      <c r="B77" s="197"/>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row>
    <row r="78" spans="1:56" s="71" customFormat="1" hidden="1" outlineLevel="1" x14ac:dyDescent="0.4">
      <c r="A78" s="72" t="str">
        <f t="shared" ref="A78:A106" si="215">A68</f>
        <v>Debt Forecasted</v>
      </c>
      <c r="B78" s="197">
        <f t="shared" si="181"/>
        <v>6958.5578399999995</v>
      </c>
      <c r="C78" s="198">
        <v>0</v>
      </c>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f>+AC$7</f>
        <v>6958.5578399999995</v>
      </c>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row>
    <row r="79" spans="1:56" s="68" customFormat="1" hidden="1" outlineLevel="1" x14ac:dyDescent="0.4">
      <c r="A79" s="61" t="str">
        <f t="shared" si="215"/>
        <v>Principal</v>
      </c>
      <c r="B79" s="197">
        <f t="shared" si="181"/>
        <v>3596.6658823978469</v>
      </c>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f>+AC83-AC81</f>
        <v>84.758632803293096</v>
      </c>
      <c r="AD79" s="198">
        <f>+AD83-AD81</f>
        <v>86.36339808747249</v>
      </c>
      <c r="AE79" s="198">
        <f t="shared" ref="AE79:AQ80" si="216">+AE83-AE81</f>
        <v>89.664654691593526</v>
      </c>
      <c r="AF79" s="198">
        <f t="shared" si="216"/>
        <v>93.092102430009845</v>
      </c>
      <c r="AG79" s="198">
        <f t="shared" si="216"/>
        <v>96.650564981788008</v>
      </c>
      <c r="AH79" s="198">
        <f t="shared" si="216"/>
        <v>100.34505041200454</v>
      </c>
      <c r="AI79" s="198">
        <f t="shared" si="216"/>
        <v>104.18075821993457</v>
      </c>
      <c r="AJ79" s="198">
        <f t="shared" si="216"/>
        <v>108.16308665665903</v>
      </c>
      <c r="AK79" s="198">
        <f t="shared" si="216"/>
        <v>112.29764032238847</v>
      </c>
      <c r="AL79" s="198">
        <f t="shared" si="216"/>
        <v>116.59023805419622</v>
      </c>
      <c r="AM79" s="198">
        <f t="shared" si="216"/>
        <v>121.0469211152613</v>
      </c>
      <c r="AN79" s="198">
        <f t="shared" si="216"/>
        <v>125.67396169714688</v>
      </c>
      <c r="AO79" s="198">
        <f t="shared" si="216"/>
        <v>130.47787174707972</v>
      </c>
      <c r="AP79" s="198">
        <f t="shared" si="216"/>
        <v>135.46541213265408</v>
      </c>
      <c r="AQ79" s="198">
        <f t="shared" si="216"/>
        <v>140.64360215685798</v>
      </c>
      <c r="AR79" s="198">
        <f t="shared" ref="AR79:BB79" si="217">+AR83-AR81</f>
        <v>146.01972943681326</v>
      </c>
      <c r="AS79" s="198">
        <f t="shared" si="217"/>
        <v>151.60136016013203</v>
      </c>
      <c r="AT79" s="198">
        <f t="shared" si="217"/>
        <v>157.39634973332443</v>
      </c>
      <c r="AU79" s="198">
        <f t="shared" si="217"/>
        <v>163.41285383724357</v>
      </c>
      <c r="AV79" s="198">
        <f t="shared" si="217"/>
        <v>169.65933990512698</v>
      </c>
      <c r="AW79" s="198">
        <f t="shared" si="217"/>
        <v>176.14459903938817</v>
      </c>
      <c r="AX79" s="198">
        <f t="shared" si="217"/>
        <v>182.87775838392974</v>
      </c>
      <c r="AY79" s="198">
        <f t="shared" si="217"/>
        <v>189.86829396939061</v>
      </c>
      <c r="AZ79" s="198">
        <f t="shared" si="217"/>
        <v>197.12604404940473</v>
      </c>
      <c r="BA79" s="198">
        <f t="shared" si="217"/>
        <v>204.66122294664115</v>
      </c>
      <c r="BB79" s="198">
        <f t="shared" si="217"/>
        <v>212.48443542811125</v>
      </c>
      <c r="BC79" s="198"/>
      <c r="BD79" s="198"/>
    </row>
    <row r="80" spans="1:56" s="68" customFormat="1" hidden="1" outlineLevel="1" x14ac:dyDescent="0.4">
      <c r="A80" s="61" t="str">
        <f t="shared" si="215"/>
        <v>Principal</v>
      </c>
      <c r="B80" s="197">
        <f t="shared" si="181"/>
        <v>3361.8919576021531</v>
      </c>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f>+AD84-AD82</f>
        <v>87.998546962468936</v>
      </c>
      <c r="AE80" s="198">
        <f t="shared" si="216"/>
        <v>91.362307429821882</v>
      </c>
      <c r="AF80" s="198">
        <f t="shared" si="216"/>
        <v>94.854648253013579</v>
      </c>
      <c r="AG80" s="198">
        <f t="shared" si="216"/>
        <v>98.480484439538785</v>
      </c>
      <c r="AH80" s="198">
        <f t="shared" si="216"/>
        <v>102.24491887394791</v>
      </c>
      <c r="AI80" s="198">
        <f t="shared" si="216"/>
        <v>106.15324949948177</v>
      </c>
      <c r="AJ80" s="198">
        <f t="shared" si="216"/>
        <v>110.21097677422532</v>
      </c>
      <c r="AK80" s="198">
        <f t="shared" si="216"/>
        <v>114.42381141227457</v>
      </c>
      <c r="AL80" s="198">
        <f t="shared" si="216"/>
        <v>118.79768242081083</v>
      </c>
      <c r="AM80" s="198">
        <f t="shared" si="216"/>
        <v>123.33874544439354</v>
      </c>
      <c r="AN80" s="198">
        <f t="shared" si="216"/>
        <v>128.05339142821538</v>
      </c>
      <c r="AO80" s="198">
        <f t="shared" si="216"/>
        <v>132.94825561251164</v>
      </c>
      <c r="AP80" s="198">
        <f t="shared" si="216"/>
        <v>138.03022687078291</v>
      </c>
      <c r="AQ80" s="198">
        <f t="shared" si="216"/>
        <v>143.30645740497255</v>
      </c>
      <c r="AR80" s="198">
        <f t="shared" ref="AR80:BB80" si="218">+AR84-AR82</f>
        <v>148.7843728112444</v>
      </c>
      <c r="AS80" s="198">
        <f t="shared" si="218"/>
        <v>154.47168253052666</v>
      </c>
      <c r="AT80" s="198">
        <f t="shared" si="218"/>
        <v>160.37639069852963</v>
      </c>
      <c r="AU80" s="198">
        <f t="shared" si="218"/>
        <v>166.50680741050721</v>
      </c>
      <c r="AV80" s="198">
        <f t="shared" si="218"/>
        <v>172.8715604166164</v>
      </c>
      <c r="AW80" s="198">
        <f t="shared" si="218"/>
        <v>179.47960726433354</v>
      </c>
      <c r="AX80" s="198">
        <f t="shared" si="218"/>
        <v>186.34024790501692</v>
      </c>
      <c r="AY80" s="198">
        <f t="shared" si="218"/>
        <v>193.46313778235745</v>
      </c>
      <c r="AZ80" s="198">
        <f t="shared" si="218"/>
        <v>200.85830142113775</v>
      </c>
      <c r="BA80" s="198">
        <f t="shared" si="218"/>
        <v>208.53614653542405</v>
      </c>
      <c r="BB80" s="198">
        <f t="shared" si="218"/>
        <v>-8.0717747152903029E-15</v>
      </c>
      <c r="BC80" s="198"/>
      <c r="BD80" s="198"/>
    </row>
    <row r="81" spans="1:56" s="68" customFormat="1" hidden="1" outlineLevel="1" x14ac:dyDescent="0.4">
      <c r="A81" s="61" t="str">
        <f t="shared" si="215"/>
        <v>Interest</v>
      </c>
      <c r="B81" s="197">
        <f t="shared" si="181"/>
        <v>2032.5285631793572</v>
      </c>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f>+AC78*(AC$8/2)</f>
        <v>131.74884587275318</v>
      </c>
      <c r="AD81" s="198">
        <f>+AC86*AC$8/2</f>
        <v>130.14408058857379</v>
      </c>
      <c r="AE81" s="198">
        <f>+AD86*AC$8/2</f>
        <v>126.84282398445275</v>
      </c>
      <c r="AF81" s="198">
        <f>+AE86*AC$8/2</f>
        <v>123.41537624603643</v>
      </c>
      <c r="AG81" s="198">
        <f>+AF86*AC$8/2</f>
        <v>119.85691369425827</v>
      </c>
      <c r="AH81" s="198">
        <f>+AG86*AC$8/2</f>
        <v>116.16242826404174</v>
      </c>
      <c r="AI81" s="198">
        <f>+AH86*AC$8/2</f>
        <v>112.3267204561117</v>
      </c>
      <c r="AJ81" s="198">
        <f>+AI86*AC$8/2</f>
        <v>108.34439201938724</v>
      </c>
      <c r="AK81" s="198">
        <f>+AJ86*AC$8/2</f>
        <v>104.2098383536578</v>
      </c>
      <c r="AL81" s="198">
        <f>+AK86*AC$8/2</f>
        <v>99.917240621850056</v>
      </c>
      <c r="AM81" s="198">
        <f>+AL86*AC$8/2</f>
        <v>95.460557560784977</v>
      </c>
      <c r="AN81" s="198">
        <f>+AM86*AC$8/2</f>
        <v>90.833516978899397</v>
      </c>
      <c r="AO81" s="198">
        <f>+AN86*AC$8/2</f>
        <v>86.029606928966558</v>
      </c>
      <c r="AP81" s="198">
        <f>+AO86*AC$8/2</f>
        <v>81.04206654339221</v>
      </c>
      <c r="AQ81" s="198">
        <f>+AP86*$AC$8/2</f>
        <v>75.863876519188295</v>
      </c>
      <c r="AR81" s="198">
        <f t="shared" ref="AR81:BB81" si="219">+AQ86*$AC$8/2</f>
        <v>70.487749239233011</v>
      </c>
      <c r="AS81" s="198">
        <f t="shared" si="219"/>
        <v>64.906118515914244</v>
      </c>
      <c r="AT81" s="198">
        <f t="shared" si="219"/>
        <v>59.111128942721841</v>
      </c>
      <c r="AU81" s="198">
        <f t="shared" si="219"/>
        <v>53.094624838802702</v>
      </c>
      <c r="AV81" s="198">
        <f t="shared" si="219"/>
        <v>46.848138770919299</v>
      </c>
      <c r="AW81" s="198">
        <f t="shared" si="219"/>
        <v>40.362879636658114</v>
      </c>
      <c r="AX81" s="198">
        <f t="shared" si="219"/>
        <v>33.629720292116517</v>
      </c>
      <c r="AY81" s="198">
        <f t="shared" si="219"/>
        <v>26.639184706655662</v>
      </c>
      <c r="AZ81" s="198">
        <f t="shared" si="219"/>
        <v>19.381434626641543</v>
      </c>
      <c r="BA81" s="198">
        <f t="shared" si="219"/>
        <v>11.846255729405121</v>
      </c>
      <c r="BB81" s="198">
        <f t="shared" si="219"/>
        <v>4.0230432479350151</v>
      </c>
      <c r="BC81" s="198"/>
      <c r="BD81" s="198"/>
    </row>
    <row r="82" spans="1:56" s="68" customFormat="1" hidden="1" outlineLevel="1" x14ac:dyDescent="0.4">
      <c r="A82" s="61" t="str">
        <f t="shared" si="215"/>
        <v>Interest</v>
      </c>
      <c r="B82" s="197">
        <f t="shared" si="181"/>
        <v>1834.2875306229575</v>
      </c>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f>+AD85*AC$8/2</f>
        <v>128.50893171357734</v>
      </c>
      <c r="AE82" s="198">
        <f>+AE85*AC$8/2</f>
        <v>125.14517124622439</v>
      </c>
      <c r="AF82" s="198">
        <f>+AF85*AC$8/2</f>
        <v>121.6528304230327</v>
      </c>
      <c r="AG82" s="198">
        <f>+AG85*AC$8/2</f>
        <v>118.02699423650749</v>
      </c>
      <c r="AH82" s="198">
        <f>+AH85*AC$8/2</f>
        <v>114.26255980209837</v>
      </c>
      <c r="AI82" s="198">
        <f>+AI85*AC$8/2</f>
        <v>110.3542291765645</v>
      </c>
      <c r="AJ82" s="198">
        <f>+AJ85*AC$8/2</f>
        <v>106.29650190182096</v>
      </c>
      <c r="AK82" s="198">
        <f>+AK85*AC$8/2</f>
        <v>102.0836672637717</v>
      </c>
      <c r="AL82" s="198">
        <f>+AL85*AC$8/2</f>
        <v>97.709796255235446</v>
      </c>
      <c r="AM82" s="198">
        <f>+AM85*AC$8/2</f>
        <v>93.168733231652737</v>
      </c>
      <c r="AN82" s="198">
        <f>+AN85*AC$8/2</f>
        <v>88.454087247830913</v>
      </c>
      <c r="AO82" s="198">
        <f>+AO85*AC$8/2</f>
        <v>83.559223063534631</v>
      </c>
      <c r="AP82" s="198">
        <f>+AP85*AC$8/2</f>
        <v>78.477251805263364</v>
      </c>
      <c r="AQ82" s="198">
        <f>+AQ85*$AC$8/2</f>
        <v>73.201021271073742</v>
      </c>
      <c r="AR82" s="198">
        <f t="shared" ref="AR82:BB82" si="220">+AR85*$AC$8/2</f>
        <v>67.72310586480188</v>
      </c>
      <c r="AS82" s="198">
        <f t="shared" si="220"/>
        <v>62.035796145519605</v>
      </c>
      <c r="AT82" s="198">
        <f t="shared" si="220"/>
        <v>56.131087977516657</v>
      </c>
      <c r="AU82" s="198">
        <f t="shared" si="220"/>
        <v>50.000671265539061</v>
      </c>
      <c r="AV82" s="198">
        <f t="shared" si="220"/>
        <v>43.635918259429864</v>
      </c>
      <c r="AW82" s="198">
        <f t="shared" si="220"/>
        <v>37.027871411712724</v>
      </c>
      <c r="AX82" s="198">
        <f t="shared" si="220"/>
        <v>30.167230771029352</v>
      </c>
      <c r="AY82" s="198">
        <f t="shared" si="220"/>
        <v>23.04434089368883</v>
      </c>
      <c r="AZ82" s="198">
        <f t="shared" si="220"/>
        <v>15.649177254908526</v>
      </c>
      <c r="BA82" s="198">
        <f t="shared" si="220"/>
        <v>7.9713321406222191</v>
      </c>
      <c r="BB82" s="198">
        <f t="shared" si="220"/>
        <v>8.0717747152903029E-15</v>
      </c>
      <c r="BC82" s="198"/>
      <c r="BD82" s="198"/>
    </row>
    <row r="83" spans="1:56" s="68" customFormat="1" hidden="1" outlineLevel="1" x14ac:dyDescent="0.4">
      <c r="A83" s="61" t="str">
        <f t="shared" si="215"/>
        <v xml:space="preserve">Debt Servicing </v>
      </c>
      <c r="B83" s="197">
        <f t="shared" si="181"/>
        <v>5629.1944455772</v>
      </c>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f>-PMT($AC$8/2,$AC$9*2,AC78)</f>
        <v>216.50747867604628</v>
      </c>
      <c r="AD83" s="198">
        <f t="shared" ref="AD83:AQ83" si="221">+AC83</f>
        <v>216.50747867604628</v>
      </c>
      <c r="AE83" s="198">
        <f t="shared" si="221"/>
        <v>216.50747867604628</v>
      </c>
      <c r="AF83" s="198">
        <f t="shared" si="221"/>
        <v>216.50747867604628</v>
      </c>
      <c r="AG83" s="198">
        <f t="shared" si="221"/>
        <v>216.50747867604628</v>
      </c>
      <c r="AH83" s="198">
        <f t="shared" si="221"/>
        <v>216.50747867604628</v>
      </c>
      <c r="AI83" s="198">
        <f t="shared" si="221"/>
        <v>216.50747867604628</v>
      </c>
      <c r="AJ83" s="198">
        <f t="shared" si="221"/>
        <v>216.50747867604628</v>
      </c>
      <c r="AK83" s="198">
        <f t="shared" si="221"/>
        <v>216.50747867604628</v>
      </c>
      <c r="AL83" s="198">
        <f t="shared" si="221"/>
        <v>216.50747867604628</v>
      </c>
      <c r="AM83" s="198">
        <f t="shared" si="221"/>
        <v>216.50747867604628</v>
      </c>
      <c r="AN83" s="198">
        <f t="shared" si="221"/>
        <v>216.50747867604628</v>
      </c>
      <c r="AO83" s="198">
        <f t="shared" si="221"/>
        <v>216.50747867604628</v>
      </c>
      <c r="AP83" s="198">
        <f t="shared" si="221"/>
        <v>216.50747867604628</v>
      </c>
      <c r="AQ83" s="198">
        <f t="shared" si="221"/>
        <v>216.50747867604628</v>
      </c>
      <c r="AR83" s="198">
        <f t="shared" ref="AR83" si="222">+AQ83</f>
        <v>216.50747867604628</v>
      </c>
      <c r="AS83" s="198">
        <f t="shared" ref="AS83" si="223">+AR83</f>
        <v>216.50747867604628</v>
      </c>
      <c r="AT83" s="198">
        <f t="shared" ref="AT83" si="224">+AS83</f>
        <v>216.50747867604628</v>
      </c>
      <c r="AU83" s="198">
        <f t="shared" ref="AU83" si="225">+AT83</f>
        <v>216.50747867604628</v>
      </c>
      <c r="AV83" s="198">
        <f t="shared" ref="AV83" si="226">+AU83</f>
        <v>216.50747867604628</v>
      </c>
      <c r="AW83" s="198">
        <f t="shared" ref="AW83" si="227">+AV83</f>
        <v>216.50747867604628</v>
      </c>
      <c r="AX83" s="198">
        <f t="shared" ref="AX83" si="228">+AW83</f>
        <v>216.50747867604628</v>
      </c>
      <c r="AY83" s="198">
        <f t="shared" ref="AY83" si="229">+AX83</f>
        <v>216.50747867604628</v>
      </c>
      <c r="AZ83" s="198">
        <f t="shared" ref="AZ83" si="230">+AY83</f>
        <v>216.50747867604628</v>
      </c>
      <c r="BA83" s="198">
        <f t="shared" ref="BA83" si="231">+AZ83</f>
        <v>216.50747867604628</v>
      </c>
      <c r="BB83" s="198">
        <f t="shared" ref="BB83" si="232">+BA83</f>
        <v>216.50747867604628</v>
      </c>
      <c r="BC83" s="198"/>
      <c r="BD83" s="198"/>
    </row>
    <row r="84" spans="1:56" s="68" customFormat="1" hidden="1" outlineLevel="1" x14ac:dyDescent="0.4">
      <c r="A84" s="61" t="str">
        <f t="shared" si="215"/>
        <v xml:space="preserve">Debt Servicing </v>
      </c>
      <c r="B84" s="197">
        <f t="shared" si="181"/>
        <v>5196.1794882251079</v>
      </c>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f t="shared" ref="AD84:AQ84" si="233">+AD83</f>
        <v>216.50747867604628</v>
      </c>
      <c r="AE84" s="198">
        <f t="shared" si="233"/>
        <v>216.50747867604628</v>
      </c>
      <c r="AF84" s="198">
        <f t="shared" si="233"/>
        <v>216.50747867604628</v>
      </c>
      <c r="AG84" s="198">
        <f t="shared" si="233"/>
        <v>216.50747867604628</v>
      </c>
      <c r="AH84" s="198">
        <f t="shared" si="233"/>
        <v>216.50747867604628</v>
      </c>
      <c r="AI84" s="198">
        <f t="shared" si="233"/>
        <v>216.50747867604628</v>
      </c>
      <c r="AJ84" s="198">
        <f t="shared" si="233"/>
        <v>216.50747867604628</v>
      </c>
      <c r="AK84" s="198">
        <f t="shared" si="233"/>
        <v>216.50747867604628</v>
      </c>
      <c r="AL84" s="198">
        <f t="shared" si="233"/>
        <v>216.50747867604628</v>
      </c>
      <c r="AM84" s="198">
        <f t="shared" si="233"/>
        <v>216.50747867604628</v>
      </c>
      <c r="AN84" s="198">
        <f t="shared" si="233"/>
        <v>216.50747867604628</v>
      </c>
      <c r="AO84" s="198">
        <f t="shared" si="233"/>
        <v>216.50747867604628</v>
      </c>
      <c r="AP84" s="198">
        <f t="shared" si="233"/>
        <v>216.50747867604628</v>
      </c>
      <c r="AQ84" s="198">
        <f t="shared" si="233"/>
        <v>216.50747867604628</v>
      </c>
      <c r="AR84" s="198">
        <f t="shared" ref="AR84:BA84" si="234">+AR83</f>
        <v>216.50747867604628</v>
      </c>
      <c r="AS84" s="198">
        <f t="shared" si="234"/>
        <v>216.50747867604628</v>
      </c>
      <c r="AT84" s="198">
        <f t="shared" si="234"/>
        <v>216.50747867604628</v>
      </c>
      <c r="AU84" s="198">
        <f t="shared" si="234"/>
        <v>216.50747867604628</v>
      </c>
      <c r="AV84" s="198">
        <f t="shared" si="234"/>
        <v>216.50747867604628</v>
      </c>
      <c r="AW84" s="198">
        <f t="shared" si="234"/>
        <v>216.50747867604628</v>
      </c>
      <c r="AX84" s="198">
        <f t="shared" si="234"/>
        <v>216.50747867604628</v>
      </c>
      <c r="AY84" s="198">
        <f t="shared" si="234"/>
        <v>216.50747867604628</v>
      </c>
      <c r="AZ84" s="198">
        <f t="shared" si="234"/>
        <v>216.50747867604628</v>
      </c>
      <c r="BA84" s="198">
        <f t="shared" si="234"/>
        <v>216.50747867604628</v>
      </c>
      <c r="BB84" s="198">
        <v>0</v>
      </c>
      <c r="BC84" s="198"/>
      <c r="BD84" s="198"/>
    </row>
    <row r="85" spans="1:56" s="68" customFormat="1" hidden="1" outlineLevel="1" x14ac:dyDescent="0.4">
      <c r="A85" s="61" t="str">
        <f t="shared" si="215"/>
        <v>Balance mid year</v>
      </c>
      <c r="B85" s="197">
        <f t="shared" si="181"/>
        <v>96881.27279200952</v>
      </c>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v>0</v>
      </c>
      <c r="AD85" s="198">
        <f t="shared" ref="AD85:AQ85" si="235">+AC86-AD79</f>
        <v>6787.4358091092336</v>
      </c>
      <c r="AE85" s="198">
        <f t="shared" si="235"/>
        <v>6609.7726074551711</v>
      </c>
      <c r="AF85" s="198">
        <f t="shared" si="235"/>
        <v>6425.3181975953394</v>
      </c>
      <c r="AG85" s="198">
        <f t="shared" si="235"/>
        <v>6233.8129843605375</v>
      </c>
      <c r="AH85" s="198">
        <f t="shared" si="235"/>
        <v>6034.9874495089944</v>
      </c>
      <c r="AI85" s="198">
        <f t="shared" si="235"/>
        <v>5828.5617724151116</v>
      </c>
      <c r="AJ85" s="198">
        <f t="shared" si="235"/>
        <v>5614.2454362589706</v>
      </c>
      <c r="AK85" s="198">
        <f t="shared" si="235"/>
        <v>5391.7368191623573</v>
      </c>
      <c r="AL85" s="198">
        <f t="shared" si="235"/>
        <v>5160.7227696958862</v>
      </c>
      <c r="AM85" s="198">
        <f t="shared" si="235"/>
        <v>4920.8781661598141</v>
      </c>
      <c r="AN85" s="198">
        <f t="shared" si="235"/>
        <v>4671.8654590182732</v>
      </c>
      <c r="AO85" s="198">
        <f t="shared" si="235"/>
        <v>4413.3341958429783</v>
      </c>
      <c r="AP85" s="198">
        <f t="shared" si="235"/>
        <v>4144.9205280978131</v>
      </c>
      <c r="AQ85" s="198">
        <f t="shared" si="235"/>
        <v>3866.2466990701723</v>
      </c>
      <c r="AR85" s="198">
        <f t="shared" ref="AR85" si="236">+AQ86-AR79</f>
        <v>3576.9205122283865</v>
      </c>
      <c r="AS85" s="198">
        <f t="shared" ref="AS85" si="237">+AR86-AS79</f>
        <v>3276.5347792570101</v>
      </c>
      <c r="AT85" s="198">
        <f t="shared" ref="AT85" si="238">+AS86-AT79</f>
        <v>2964.666746993159</v>
      </c>
      <c r="AU85" s="198">
        <f t="shared" ref="AU85" si="239">+AT86-AU79</f>
        <v>2640.8775024573861</v>
      </c>
      <c r="AV85" s="198">
        <f t="shared" ref="AV85" si="240">+AU86-AV79</f>
        <v>2304.7113551417519</v>
      </c>
      <c r="AW85" s="198">
        <f t="shared" ref="AW85" si="241">+AV86-AW79</f>
        <v>1955.6951956857474</v>
      </c>
      <c r="AX85" s="198">
        <f t="shared" ref="AX85" si="242">+AW86-AX79</f>
        <v>1593.3378300374843</v>
      </c>
      <c r="AY85" s="198">
        <f t="shared" ref="AY85" si="243">+AX86-AY79</f>
        <v>1217.1292881630768</v>
      </c>
      <c r="AZ85" s="198">
        <f t="shared" ref="AZ85" si="244">+AY86-AZ79</f>
        <v>826.54010633131463</v>
      </c>
      <c r="BA85" s="198">
        <f t="shared" ref="BA85" si="245">+AZ86-BA79</f>
        <v>421.02058196353573</v>
      </c>
      <c r="BB85" s="198">
        <f t="shared" ref="BB85" si="246">+BA86-BB79</f>
        <v>4.2632564145606011E-13</v>
      </c>
      <c r="BC85" s="198"/>
      <c r="BD85" s="198"/>
    </row>
    <row r="86" spans="1:56" s="68" customFormat="1" hidden="1" outlineLevel="1" x14ac:dyDescent="0.4">
      <c r="A86" s="61" t="str">
        <f t="shared" si="215"/>
        <v>Balance</v>
      </c>
      <c r="B86" s="197">
        <f t="shared" si="181"/>
        <v>100393.18004160406</v>
      </c>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f>+AC78-AC79</f>
        <v>6873.7992071967064</v>
      </c>
      <c r="AD86" s="198">
        <f t="shared" ref="AD86:AQ86" si="247">+AD85-AD80</f>
        <v>6699.4372621467646</v>
      </c>
      <c r="AE86" s="198">
        <f t="shared" si="247"/>
        <v>6518.410300025349</v>
      </c>
      <c r="AF86" s="198">
        <f t="shared" si="247"/>
        <v>6330.4635493423257</v>
      </c>
      <c r="AG86" s="198">
        <f t="shared" si="247"/>
        <v>6135.332499920999</v>
      </c>
      <c r="AH86" s="198">
        <f t="shared" si="247"/>
        <v>5932.742530635046</v>
      </c>
      <c r="AI86" s="198">
        <f t="shared" si="247"/>
        <v>5722.4085229156299</v>
      </c>
      <c r="AJ86" s="198">
        <f t="shared" si="247"/>
        <v>5504.0344594847456</v>
      </c>
      <c r="AK86" s="198">
        <f t="shared" si="247"/>
        <v>5277.3130077500828</v>
      </c>
      <c r="AL86" s="198">
        <f t="shared" si="247"/>
        <v>5041.9250872750754</v>
      </c>
      <c r="AM86" s="198">
        <f t="shared" si="247"/>
        <v>4797.5394207154204</v>
      </c>
      <c r="AN86" s="198">
        <f t="shared" si="247"/>
        <v>4543.8120675900582</v>
      </c>
      <c r="AO86" s="198">
        <f t="shared" si="247"/>
        <v>4280.385940230467</v>
      </c>
      <c r="AP86" s="198">
        <f t="shared" si="247"/>
        <v>4006.8903012270302</v>
      </c>
      <c r="AQ86" s="198">
        <f t="shared" si="247"/>
        <v>3722.9402416651997</v>
      </c>
      <c r="AR86" s="198">
        <f t="shared" ref="AR86:BB86" si="248">+AR85-AR80</f>
        <v>3428.1361394171422</v>
      </c>
      <c r="AS86" s="198">
        <f t="shared" si="248"/>
        <v>3122.0630967264833</v>
      </c>
      <c r="AT86" s="198">
        <f t="shared" si="248"/>
        <v>2804.2903562946294</v>
      </c>
      <c r="AU86" s="198">
        <f t="shared" si="248"/>
        <v>2474.3706950468791</v>
      </c>
      <c r="AV86" s="198">
        <f t="shared" si="248"/>
        <v>2131.8397947251356</v>
      </c>
      <c r="AW86" s="198">
        <f t="shared" si="248"/>
        <v>1776.2155884214139</v>
      </c>
      <c r="AX86" s="198">
        <f t="shared" si="248"/>
        <v>1406.9975821324674</v>
      </c>
      <c r="AY86" s="198">
        <f t="shared" si="248"/>
        <v>1023.6661503807194</v>
      </c>
      <c r="AZ86" s="198">
        <f t="shared" si="248"/>
        <v>625.68180491017688</v>
      </c>
      <c r="BA86" s="198">
        <f t="shared" si="248"/>
        <v>212.48443542811168</v>
      </c>
      <c r="BB86" s="198">
        <f t="shared" si="248"/>
        <v>4.3439741617135039E-13</v>
      </c>
      <c r="BC86" s="198"/>
      <c r="BD86" s="198"/>
    </row>
    <row r="87" spans="1:56" s="68" customFormat="1" hidden="1" outlineLevel="1" x14ac:dyDescent="0.4">
      <c r="A87" s="61"/>
      <c r="B87" s="197"/>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row>
    <row r="88" spans="1:56" s="71" customFormat="1" hidden="1" outlineLevel="1" x14ac:dyDescent="0.4">
      <c r="A88" s="72" t="str">
        <f t="shared" si="215"/>
        <v>Debt Forecasted</v>
      </c>
      <c r="B88" s="197">
        <f>SUM(C88:BC88)</f>
        <v>29416.622559999996</v>
      </c>
      <c r="C88" s="198">
        <v>0</v>
      </c>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f>AD7</f>
        <v>29416.622559999996</v>
      </c>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row>
    <row r="89" spans="1:56" s="68" customFormat="1" hidden="1" outlineLevel="1" x14ac:dyDescent="0.4">
      <c r="A89" s="61" t="str">
        <f t="shared" si="215"/>
        <v>Principal</v>
      </c>
      <c r="B89" s="197">
        <f>SUM(C89:BC89)</f>
        <v>15204.162807073722</v>
      </c>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f>+AD93-AD91</f>
        <v>356.88933047981493</v>
      </c>
      <c r="AE89" s="198">
        <f>+AE93-AE91</f>
        <v>363.69733885692131</v>
      </c>
      <c r="AF89" s="198">
        <f>+AF93-AF91</f>
        <v>377.70544098248274</v>
      </c>
      <c r="AG89" s="198">
        <f t="shared" ref="AG89:AR89" si="249">+AG93-AG91</f>
        <v>392.25307668224332</v>
      </c>
      <c r="AH89" s="198">
        <f t="shared" si="249"/>
        <v>407.36102653554741</v>
      </c>
      <c r="AI89" s="198">
        <f t="shared" si="249"/>
        <v>423.05087150284425</v>
      </c>
      <c r="AJ89" s="198">
        <f t="shared" si="249"/>
        <v>439.34502375302327</v>
      </c>
      <c r="AK89" s="198">
        <f t="shared" si="249"/>
        <v>456.26675867809155</v>
      </c>
      <c r="AL89" s="198">
        <f t="shared" si="249"/>
        <v>473.84024814092209</v>
      </c>
      <c r="AM89" s="198">
        <f t="shared" si="249"/>
        <v>492.09059500356614</v>
      </c>
      <c r="AN89" s="198">
        <f t="shared" si="249"/>
        <v>511.04386898545272</v>
      </c>
      <c r="AO89" s="198">
        <f t="shared" si="249"/>
        <v>530.72714390269516</v>
      </c>
      <c r="AP89" s="198">
        <f t="shared" si="249"/>
        <v>551.16853634170127</v>
      </c>
      <c r="AQ89" s="198">
        <f t="shared" si="249"/>
        <v>572.39724582232839</v>
      </c>
      <c r="AR89" s="198">
        <f t="shared" si="249"/>
        <v>594.44359650795627</v>
      </c>
      <c r="AS89" s="198">
        <f t="shared" ref="AS89:BC89" si="250">+AS93-AS91</f>
        <v>617.33908052205663</v>
      </c>
      <c r="AT89" s="198">
        <f t="shared" si="250"/>
        <v>641.11640293313758</v>
      </c>
      <c r="AU89" s="198">
        <f t="shared" si="250"/>
        <v>665.80952847231856</v>
      </c>
      <c r="AV89" s="198">
        <f t="shared" si="250"/>
        <v>691.45373005027204</v>
      </c>
      <c r="AW89" s="198">
        <f t="shared" si="250"/>
        <v>718.08563914283513</v>
      </c>
      <c r="AX89" s="198">
        <f t="shared" si="250"/>
        <v>745.74329811726363</v>
      </c>
      <c r="AY89" s="198">
        <f t="shared" si="250"/>
        <v>774.46621457387619</v>
      </c>
      <c r="AZ89" s="198">
        <f t="shared" si="250"/>
        <v>804.29541778071007</v>
      </c>
      <c r="BA89" s="198">
        <f t="shared" si="250"/>
        <v>835.27351728180543</v>
      </c>
      <c r="BB89" s="198">
        <f t="shared" si="250"/>
        <v>867.44476376283478</v>
      </c>
      <c r="BC89" s="198">
        <f t="shared" si="250"/>
        <v>900.85511226102278</v>
      </c>
      <c r="BD89" s="198"/>
    </row>
    <row r="90" spans="1:56" s="68" customFormat="1" hidden="1" outlineLevel="1" x14ac:dyDescent="0.4">
      <c r="A90" s="61" t="str">
        <f t="shared" si="215"/>
        <v>Principal</v>
      </c>
      <c r="B90" s="197">
        <f t="shared" ref="B90:B96" si="251">SUM(C90:BC90)</f>
        <v>14212.459752926257</v>
      </c>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f>+AD94-AD92</f>
        <v>0</v>
      </c>
      <c r="AE90" s="198">
        <f t="shared" ref="AE90:AR90" si="252">+AE94-AE92</f>
        <v>370.63521656354908</v>
      </c>
      <c r="AF90" s="198">
        <f>+AF94-AF92</f>
        <v>384.91053675497415</v>
      </c>
      <c r="AG90" s="198">
        <f t="shared" si="252"/>
        <v>399.73568264417599</v>
      </c>
      <c r="AH90" s="198">
        <f t="shared" si="252"/>
        <v>415.13183122010366</v>
      </c>
      <c r="AI90" s="198">
        <f t="shared" si="252"/>
        <v>431.12097512085199</v>
      </c>
      <c r="AJ90" s="198">
        <f t="shared" si="252"/>
        <v>447.72595404906008</v>
      </c>
      <c r="AK90" s="198">
        <f t="shared" si="252"/>
        <v>464.97048739729826</v>
      </c>
      <c r="AL90" s="198">
        <f t="shared" si="252"/>
        <v>482.87920813004962</v>
      </c>
      <c r="AM90" s="198">
        <f t="shared" si="252"/>
        <v>501.47769797068338</v>
      </c>
      <c r="AN90" s="198">
        <f t="shared" si="252"/>
        <v>520.79252394368382</v>
      </c>
      <c r="AO90" s="198">
        <f t="shared" si="252"/>
        <v>540.85127632433296</v>
      </c>
      <c r="AP90" s="198">
        <f t="shared" si="252"/>
        <v>561.68260805005684</v>
      </c>
      <c r="AQ90" s="198">
        <f t="shared" si="252"/>
        <v>583.31627564973155</v>
      </c>
      <c r="AR90" s="198">
        <f t="shared" si="252"/>
        <v>605.78318174941614</v>
      </c>
      <c r="AS90" s="198">
        <f t="shared" ref="AS90:BC90" si="253">+AS94-AS92</f>
        <v>629.11541921522758</v>
      </c>
      <c r="AT90" s="198">
        <f t="shared" si="253"/>
        <v>653.34631699641602</v>
      </c>
      <c r="AU90" s="198">
        <f t="shared" si="253"/>
        <v>678.51048773412299</v>
      </c>
      <c r="AV90" s="198">
        <f t="shared" si="253"/>
        <v>704.64387720383047</v>
      </c>
      <c r="AW90" s="198">
        <f t="shared" si="253"/>
        <v>731.78381566212647</v>
      </c>
      <c r="AX90" s="198">
        <f t="shared" si="253"/>
        <v>759.96907117113312</v>
      </c>
      <c r="AY90" s="198">
        <f t="shared" si="253"/>
        <v>789.23990497676994</v>
      </c>
      <c r="AZ90" s="198">
        <f t="shared" si="253"/>
        <v>819.63812901995527</v>
      </c>
      <c r="BA90" s="198">
        <f t="shared" si="253"/>
        <v>851.20716566290002</v>
      </c>
      <c r="BB90" s="198">
        <f t="shared" si="253"/>
        <v>883.99210971580783</v>
      </c>
      <c r="BC90" s="198">
        <f t="shared" si="253"/>
        <v>-1.6698883257504349E-13</v>
      </c>
      <c r="BD90" s="198"/>
    </row>
    <row r="91" spans="1:56" s="68" customFormat="1" hidden="1" outlineLevel="1" x14ac:dyDescent="0.4">
      <c r="A91" s="61" t="str">
        <f t="shared" si="215"/>
        <v>Interest</v>
      </c>
      <c r="B91" s="197">
        <f t="shared" si="251"/>
        <v>8664.8718070934956</v>
      </c>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f>AD88*AD8/2</f>
        <v>561.15046237277033</v>
      </c>
      <c r="AE91" s="198">
        <f>+AD96*$AD$8/2</f>
        <v>554.34245399566396</v>
      </c>
      <c r="AF91" s="198">
        <f>+AE96*$AD$8/2</f>
        <v>540.33435187010252</v>
      </c>
      <c r="AG91" s="198">
        <f t="shared" ref="AG91:AR91" si="254">+AF96*$AD$8/2</f>
        <v>525.78671617034195</v>
      </c>
      <c r="AH91" s="198">
        <f t="shared" si="254"/>
        <v>510.67876631703786</v>
      </c>
      <c r="AI91" s="198">
        <f t="shared" si="254"/>
        <v>494.98892134974102</v>
      </c>
      <c r="AJ91" s="198">
        <f t="shared" si="254"/>
        <v>478.694769099562</v>
      </c>
      <c r="AK91" s="198">
        <f t="shared" si="254"/>
        <v>461.77303417449372</v>
      </c>
      <c r="AL91" s="198">
        <f t="shared" si="254"/>
        <v>444.19954471166318</v>
      </c>
      <c r="AM91" s="198">
        <f t="shared" si="254"/>
        <v>425.94919784901913</v>
      </c>
      <c r="AN91" s="198">
        <f t="shared" si="254"/>
        <v>406.99592386713255</v>
      </c>
      <c r="AO91" s="198">
        <f t="shared" si="254"/>
        <v>387.3126489498901</v>
      </c>
      <c r="AP91" s="198">
        <f t="shared" si="254"/>
        <v>366.871256510884</v>
      </c>
      <c r="AQ91" s="198">
        <f t="shared" si="254"/>
        <v>345.64254703025682</v>
      </c>
      <c r="AR91" s="198">
        <f t="shared" si="254"/>
        <v>323.59619634462905</v>
      </c>
      <c r="AS91" s="198">
        <f t="shared" ref="AS91" si="255">+AR96*$AD$8/2</f>
        <v>300.70071233052863</v>
      </c>
      <c r="AT91" s="198">
        <f t="shared" ref="AT91" si="256">+AS96*$AD$8/2</f>
        <v>276.92338991944769</v>
      </c>
      <c r="AU91" s="198">
        <f t="shared" ref="AU91" si="257">+AT96*$AD$8/2</f>
        <v>252.2302643802667</v>
      </c>
      <c r="AV91" s="198">
        <f t="shared" ref="AV91" si="258">+AU96*$AD$8/2</f>
        <v>226.58606280231317</v>
      </c>
      <c r="AW91" s="198">
        <f t="shared" ref="AW91" si="259">+AV96*$AD$8/2</f>
        <v>199.95415370975016</v>
      </c>
      <c r="AX91" s="198">
        <f t="shared" ref="AX91" si="260">+AW96*$AD$8/2</f>
        <v>172.29649473532163</v>
      </c>
      <c r="AY91" s="198">
        <f t="shared" ref="AY91" si="261">+AX96*$AD$8/2</f>
        <v>143.57357827870911</v>
      </c>
      <c r="AZ91" s="198">
        <f t="shared" ref="AZ91" si="262">+AY96*$AD$8/2</f>
        <v>113.74437507187517</v>
      </c>
      <c r="BA91" s="198">
        <f t="shared" ref="BA91" si="263">+AZ96*$AD$8/2</f>
        <v>82.766275570779825</v>
      </c>
      <c r="BB91" s="198">
        <f t="shared" ref="BB91" si="264">+BA96*$AD$8/2</f>
        <v>50.595029089750525</v>
      </c>
      <c r="BC91" s="198">
        <f t="shared" ref="BC91" si="265">+BB96*$AD$8/2</f>
        <v>17.184680591562508</v>
      </c>
      <c r="BD91" s="198"/>
    </row>
    <row r="92" spans="1:56" s="68" customFormat="1" hidden="1" outlineLevel="1" x14ac:dyDescent="0.4">
      <c r="A92" s="61" t="str">
        <f t="shared" si="215"/>
        <v>Interest</v>
      </c>
      <c r="B92" s="197">
        <f t="shared" si="251"/>
        <v>7820.495275535789</v>
      </c>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f>+AE95*$AD$8/2</f>
        <v>547.40457628903619</v>
      </c>
      <c r="AF92" s="198">
        <f>+AF95*$AD$8/2</f>
        <v>533.12925609761112</v>
      </c>
      <c r="AG92" s="198">
        <f t="shared" ref="AG92:AR92" si="266">+AG95*$AD$8/2</f>
        <v>518.30411020840927</v>
      </c>
      <c r="AH92" s="198">
        <f t="shared" si="266"/>
        <v>502.9079616324816</v>
      </c>
      <c r="AI92" s="198">
        <f t="shared" si="266"/>
        <v>486.91881773173327</v>
      </c>
      <c r="AJ92" s="198">
        <f t="shared" si="266"/>
        <v>470.31383880352519</v>
      </c>
      <c r="AK92" s="198">
        <f t="shared" si="266"/>
        <v>453.06930545528701</v>
      </c>
      <c r="AL92" s="198">
        <f t="shared" si="266"/>
        <v>435.16058472253565</v>
      </c>
      <c r="AM92" s="198">
        <f t="shared" si="266"/>
        <v>416.56209488190188</v>
      </c>
      <c r="AN92" s="198">
        <f t="shared" si="266"/>
        <v>397.2472689089015</v>
      </c>
      <c r="AO92" s="198">
        <f t="shared" si="266"/>
        <v>377.18851652825231</v>
      </c>
      <c r="AP92" s="198">
        <f t="shared" si="266"/>
        <v>356.35718480252848</v>
      </c>
      <c r="AQ92" s="198">
        <f t="shared" si="266"/>
        <v>334.72351720285371</v>
      </c>
      <c r="AR92" s="198">
        <f t="shared" si="266"/>
        <v>312.25661110316918</v>
      </c>
      <c r="AS92" s="198">
        <f t="shared" ref="AS92:BC92" si="267">+AS95*$AD$8/2</f>
        <v>288.92437363735769</v>
      </c>
      <c r="AT92" s="198">
        <f t="shared" si="267"/>
        <v>264.69347585616924</v>
      </c>
      <c r="AU92" s="198">
        <f t="shared" si="267"/>
        <v>239.52930511846225</v>
      </c>
      <c r="AV92" s="198">
        <f t="shared" si="267"/>
        <v>213.39591564875474</v>
      </c>
      <c r="AW92" s="198">
        <f t="shared" si="267"/>
        <v>186.25597719045879</v>
      </c>
      <c r="AX92" s="198">
        <f t="shared" si="267"/>
        <v>158.07072168145214</v>
      </c>
      <c r="AY92" s="198">
        <f t="shared" si="267"/>
        <v>128.79988787581536</v>
      </c>
      <c r="AZ92" s="198">
        <f t="shared" si="267"/>
        <v>98.401663832629978</v>
      </c>
      <c r="BA92" s="198">
        <f t="shared" si="267"/>
        <v>66.832627189685212</v>
      </c>
      <c r="BB92" s="198">
        <f t="shared" si="267"/>
        <v>34.047683136777422</v>
      </c>
      <c r="BC92" s="198">
        <f t="shared" si="267"/>
        <v>1.6698883257504349E-13</v>
      </c>
      <c r="BD92" s="198"/>
    </row>
    <row r="93" spans="1:56" s="68" customFormat="1" hidden="1" outlineLevel="1" x14ac:dyDescent="0.4">
      <c r="A93" s="61" t="str">
        <f t="shared" si="215"/>
        <v xml:space="preserve">Debt Servicing </v>
      </c>
      <c r="B93" s="197">
        <f t="shared" si="251"/>
        <v>23869.034614167216</v>
      </c>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f>-PMT(AD8/2,AD9*2,AD88)</f>
        <v>918.03979285258526</v>
      </c>
      <c r="AE93" s="198">
        <f>+AD93</f>
        <v>918.03979285258526</v>
      </c>
      <c r="AF93" s="198">
        <f>+AE93</f>
        <v>918.03979285258526</v>
      </c>
      <c r="AG93" s="198">
        <f t="shared" ref="AG93:AR93" si="268">+AF93</f>
        <v>918.03979285258526</v>
      </c>
      <c r="AH93" s="198">
        <f t="shared" si="268"/>
        <v>918.03979285258526</v>
      </c>
      <c r="AI93" s="198">
        <f t="shared" si="268"/>
        <v>918.03979285258526</v>
      </c>
      <c r="AJ93" s="198">
        <f t="shared" si="268"/>
        <v>918.03979285258526</v>
      </c>
      <c r="AK93" s="198">
        <f t="shared" si="268"/>
        <v>918.03979285258526</v>
      </c>
      <c r="AL93" s="198">
        <f t="shared" si="268"/>
        <v>918.03979285258526</v>
      </c>
      <c r="AM93" s="198">
        <f t="shared" si="268"/>
        <v>918.03979285258526</v>
      </c>
      <c r="AN93" s="198">
        <f t="shared" si="268"/>
        <v>918.03979285258526</v>
      </c>
      <c r="AO93" s="198">
        <f t="shared" si="268"/>
        <v>918.03979285258526</v>
      </c>
      <c r="AP93" s="198">
        <f t="shared" si="268"/>
        <v>918.03979285258526</v>
      </c>
      <c r="AQ93" s="198">
        <f t="shared" si="268"/>
        <v>918.03979285258526</v>
      </c>
      <c r="AR93" s="198">
        <f t="shared" si="268"/>
        <v>918.03979285258526</v>
      </c>
      <c r="AS93" s="198">
        <f t="shared" ref="AS93" si="269">+AR93</f>
        <v>918.03979285258526</v>
      </c>
      <c r="AT93" s="198">
        <f t="shared" ref="AT93" si="270">+AS93</f>
        <v>918.03979285258526</v>
      </c>
      <c r="AU93" s="198">
        <f t="shared" ref="AU93" si="271">+AT93</f>
        <v>918.03979285258526</v>
      </c>
      <c r="AV93" s="198">
        <f t="shared" ref="AV93" si="272">+AU93</f>
        <v>918.03979285258526</v>
      </c>
      <c r="AW93" s="198">
        <f t="shared" ref="AW93" si="273">+AV93</f>
        <v>918.03979285258526</v>
      </c>
      <c r="AX93" s="198">
        <f t="shared" ref="AX93" si="274">+AW93</f>
        <v>918.03979285258526</v>
      </c>
      <c r="AY93" s="198">
        <f t="shared" ref="AY93" si="275">+AX93</f>
        <v>918.03979285258526</v>
      </c>
      <c r="AZ93" s="198">
        <f t="shared" ref="AZ93" si="276">+AY93</f>
        <v>918.03979285258526</v>
      </c>
      <c r="BA93" s="198">
        <f t="shared" ref="BA93" si="277">+AZ93</f>
        <v>918.03979285258526</v>
      </c>
      <c r="BB93" s="198">
        <f t="shared" ref="BB93" si="278">+BA93</f>
        <v>918.03979285258526</v>
      </c>
      <c r="BC93" s="198">
        <f t="shared" ref="BC93" si="279">+BB93</f>
        <v>918.03979285258526</v>
      </c>
      <c r="BD93" s="198"/>
    </row>
    <row r="94" spans="1:56" s="68" customFormat="1" hidden="1" outlineLevel="1" x14ac:dyDescent="0.4">
      <c r="A94" s="61" t="str">
        <f t="shared" si="215"/>
        <v xml:space="preserve">Debt Servicing </v>
      </c>
      <c r="B94" s="197">
        <f t="shared" si="251"/>
        <v>22032.955028462045</v>
      </c>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f>+AE93</f>
        <v>918.03979285258526</v>
      </c>
      <c r="AF94" s="198">
        <f>+AF93</f>
        <v>918.03979285258526</v>
      </c>
      <c r="AG94" s="198">
        <f t="shared" ref="AG94:AR94" si="280">+AG93</f>
        <v>918.03979285258526</v>
      </c>
      <c r="AH94" s="198">
        <f t="shared" si="280"/>
        <v>918.03979285258526</v>
      </c>
      <c r="AI94" s="198">
        <f t="shared" si="280"/>
        <v>918.03979285258526</v>
      </c>
      <c r="AJ94" s="198">
        <f t="shared" si="280"/>
        <v>918.03979285258526</v>
      </c>
      <c r="AK94" s="198">
        <f t="shared" si="280"/>
        <v>918.03979285258526</v>
      </c>
      <c r="AL94" s="198">
        <f t="shared" si="280"/>
        <v>918.03979285258526</v>
      </c>
      <c r="AM94" s="198">
        <f t="shared" si="280"/>
        <v>918.03979285258526</v>
      </c>
      <c r="AN94" s="198">
        <f t="shared" si="280"/>
        <v>918.03979285258526</v>
      </c>
      <c r="AO94" s="198">
        <f t="shared" si="280"/>
        <v>918.03979285258526</v>
      </c>
      <c r="AP94" s="198">
        <f t="shared" si="280"/>
        <v>918.03979285258526</v>
      </c>
      <c r="AQ94" s="198">
        <f t="shared" si="280"/>
        <v>918.03979285258526</v>
      </c>
      <c r="AR94" s="198">
        <f t="shared" si="280"/>
        <v>918.03979285258526</v>
      </c>
      <c r="AS94" s="198">
        <f t="shared" ref="AS94:BB94" si="281">+AS93</f>
        <v>918.03979285258526</v>
      </c>
      <c r="AT94" s="198">
        <f t="shared" si="281"/>
        <v>918.03979285258526</v>
      </c>
      <c r="AU94" s="198">
        <f t="shared" si="281"/>
        <v>918.03979285258526</v>
      </c>
      <c r="AV94" s="198">
        <f t="shared" si="281"/>
        <v>918.03979285258526</v>
      </c>
      <c r="AW94" s="198">
        <f t="shared" si="281"/>
        <v>918.03979285258526</v>
      </c>
      <c r="AX94" s="198">
        <f t="shared" si="281"/>
        <v>918.03979285258526</v>
      </c>
      <c r="AY94" s="198">
        <f t="shared" si="281"/>
        <v>918.03979285258526</v>
      </c>
      <c r="AZ94" s="198">
        <f t="shared" si="281"/>
        <v>918.03979285258526</v>
      </c>
      <c r="BA94" s="198">
        <f t="shared" si="281"/>
        <v>918.03979285258526</v>
      </c>
      <c r="BB94" s="198">
        <f t="shared" si="281"/>
        <v>918.03979285258526</v>
      </c>
      <c r="BC94" s="198">
        <v>0</v>
      </c>
      <c r="BD94" s="198"/>
    </row>
    <row r="95" spans="1:56" s="68" customFormat="1" hidden="1" outlineLevel="1" x14ac:dyDescent="0.4">
      <c r="A95" s="61" t="str">
        <f t="shared" si="215"/>
        <v>Balance mid year</v>
      </c>
      <c r="B95" s="197">
        <f t="shared" si="251"/>
        <v>409965.90607792523</v>
      </c>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v>0</v>
      </c>
      <c r="AE95" s="198">
        <f>+AD96-AE89</f>
        <v>28696.035890663261</v>
      </c>
      <c r="AF95" s="198">
        <f>+AE96-AF89</f>
        <v>27947.695233117229</v>
      </c>
      <c r="AG95" s="198">
        <f>+AF96-AG89</f>
        <v>27170.531619680012</v>
      </c>
      <c r="AH95" s="198">
        <f t="shared" ref="AH95:AR95" si="282">+AG96-AH89</f>
        <v>26363.434910500288</v>
      </c>
      <c r="AI95" s="198">
        <f t="shared" si="282"/>
        <v>25525.252207777339</v>
      </c>
      <c r="AJ95" s="198">
        <f t="shared" si="282"/>
        <v>24654.786208903464</v>
      </c>
      <c r="AK95" s="198">
        <f t="shared" si="282"/>
        <v>23750.793496176313</v>
      </c>
      <c r="AL95" s="198">
        <f t="shared" si="282"/>
        <v>22811.982760638093</v>
      </c>
      <c r="AM95" s="198">
        <f t="shared" si="282"/>
        <v>21837.012957504478</v>
      </c>
      <c r="AN95" s="198">
        <f t="shared" si="282"/>
        <v>20824.491390548341</v>
      </c>
      <c r="AO95" s="198">
        <f t="shared" si="282"/>
        <v>19772.971722701961</v>
      </c>
      <c r="AP95" s="198">
        <f t="shared" si="282"/>
        <v>18680.951910035925</v>
      </c>
      <c r="AQ95" s="198">
        <f t="shared" si="282"/>
        <v>17546.872056163538</v>
      </c>
      <c r="AR95" s="198">
        <f t="shared" si="282"/>
        <v>16369.112184005849</v>
      </c>
      <c r="AS95" s="198">
        <f t="shared" ref="AS95" si="283">+AR96-AS89</f>
        <v>15145.989921734375</v>
      </c>
      <c r="AT95" s="198">
        <f t="shared" ref="AT95" si="284">+AS96-AT89</f>
        <v>13875.75809958601</v>
      </c>
      <c r="AU95" s="198">
        <f t="shared" ref="AU95" si="285">+AT96-AU89</f>
        <v>12556.602254117275</v>
      </c>
      <c r="AV95" s="198">
        <f t="shared" ref="AV95" si="286">+AU96-AV89</f>
        <v>11186.638036332879</v>
      </c>
      <c r="AW95" s="198">
        <f t="shared" ref="AW95" si="287">+AV96-AW89</f>
        <v>9763.9085199862129</v>
      </c>
      <c r="AX95" s="198">
        <f t="shared" ref="AX95" si="288">+AW96-AX89</f>
        <v>8286.3814062068232</v>
      </c>
      <c r="AY95" s="198">
        <f t="shared" ref="AY95" si="289">+AX96-AY89</f>
        <v>6751.9461204618146</v>
      </c>
      <c r="AZ95" s="198">
        <f t="shared" ref="AZ95" si="290">+AY96-AZ89</f>
        <v>5158.410797704335</v>
      </c>
      <c r="BA95" s="198">
        <f t="shared" ref="BA95" si="291">+AZ96-BA89</f>
        <v>3503.4991514025742</v>
      </c>
      <c r="BB95" s="198">
        <f t="shared" ref="BB95" si="292">+BA96-BB89</f>
        <v>1784.8472219768394</v>
      </c>
      <c r="BC95" s="198">
        <f t="shared" ref="BC95" si="293">+BB96-BC89</f>
        <v>8.7538865045644343E-12</v>
      </c>
      <c r="BD95" s="198"/>
    </row>
    <row r="96" spans="1:56" s="68" customFormat="1" hidden="1" outlineLevel="1" x14ac:dyDescent="0.4">
      <c r="A96" s="61" t="str">
        <f t="shared" si="215"/>
        <v>Balance</v>
      </c>
      <c r="B96" s="197">
        <f t="shared" si="251"/>
        <v>424813.17955451907</v>
      </c>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f>AD88-AD89</f>
        <v>29059.733229520181</v>
      </c>
      <c r="AE96" s="198">
        <f>+AE95-AE90</f>
        <v>28325.40067409971</v>
      </c>
      <c r="AF96" s="198">
        <f t="shared" ref="AF96:AR96" si="294">+AF95-AF90</f>
        <v>27562.784696362254</v>
      </c>
      <c r="AG96" s="198">
        <f t="shared" si="294"/>
        <v>26770.795937035837</v>
      </c>
      <c r="AH96" s="198">
        <f t="shared" si="294"/>
        <v>25948.303079280184</v>
      </c>
      <c r="AI96" s="198">
        <f t="shared" si="294"/>
        <v>25094.131232656488</v>
      </c>
      <c r="AJ96" s="198">
        <f t="shared" si="294"/>
        <v>24207.060254854405</v>
      </c>
      <c r="AK96" s="198">
        <f t="shared" si="294"/>
        <v>23285.823008779014</v>
      </c>
      <c r="AL96" s="198">
        <f t="shared" si="294"/>
        <v>22329.103552508044</v>
      </c>
      <c r="AM96" s="198">
        <f t="shared" si="294"/>
        <v>21335.535259533794</v>
      </c>
      <c r="AN96" s="198">
        <f t="shared" si="294"/>
        <v>20303.698866604656</v>
      </c>
      <c r="AO96" s="198">
        <f t="shared" si="294"/>
        <v>19232.120446377627</v>
      </c>
      <c r="AP96" s="198">
        <f t="shared" si="294"/>
        <v>18119.269301985867</v>
      </c>
      <c r="AQ96" s="198">
        <f t="shared" si="294"/>
        <v>16963.555780513805</v>
      </c>
      <c r="AR96" s="198">
        <f t="shared" si="294"/>
        <v>15763.329002256432</v>
      </c>
      <c r="AS96" s="198">
        <f t="shared" ref="AS96:BC96" si="295">+AS95-AS90</f>
        <v>14516.874502519147</v>
      </c>
      <c r="AT96" s="198">
        <f t="shared" si="295"/>
        <v>13222.411782589594</v>
      </c>
      <c r="AU96" s="198">
        <f t="shared" si="295"/>
        <v>11878.091766383151</v>
      </c>
      <c r="AV96" s="198">
        <f t="shared" si="295"/>
        <v>10481.994159129048</v>
      </c>
      <c r="AW96" s="198">
        <f t="shared" si="295"/>
        <v>9032.1247043240874</v>
      </c>
      <c r="AX96" s="198">
        <f t="shared" si="295"/>
        <v>7526.4123350356904</v>
      </c>
      <c r="AY96" s="198">
        <f t="shared" si="295"/>
        <v>5962.7062154850446</v>
      </c>
      <c r="AZ96" s="198">
        <f t="shared" si="295"/>
        <v>4338.7726686843798</v>
      </c>
      <c r="BA96" s="198">
        <f t="shared" si="295"/>
        <v>2652.2919857396741</v>
      </c>
      <c r="BB96" s="198">
        <f t="shared" si="295"/>
        <v>900.85511226103154</v>
      </c>
      <c r="BC96" s="198">
        <f t="shared" si="295"/>
        <v>8.9208753371394785E-12</v>
      </c>
      <c r="BD96" s="198"/>
    </row>
    <row r="97" spans="1:56" s="68" customFormat="1" hidden="1" outlineLevel="1" x14ac:dyDescent="0.4">
      <c r="A97" s="61"/>
      <c r="B97" s="197"/>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row>
    <row r="98" spans="1:56" s="71" customFormat="1" hidden="1" outlineLevel="1" x14ac:dyDescent="0.4">
      <c r="A98" s="72" t="str">
        <f t="shared" si="215"/>
        <v>Debt Forecasted</v>
      </c>
      <c r="B98" s="197">
        <f t="shared" ref="B98:B106" si="296">SUM(C98:BB98)</f>
        <v>29416.622559999996</v>
      </c>
      <c r="C98" s="198">
        <v>0</v>
      </c>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f>AE7</f>
        <v>29416.622559999996</v>
      </c>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row>
    <row r="99" spans="1:56" s="68" customFormat="1" hidden="1" outlineLevel="1" x14ac:dyDescent="0.4">
      <c r="A99" s="61" t="str">
        <f t="shared" si="215"/>
        <v>Principal</v>
      </c>
      <c r="B99" s="197">
        <f t="shared" si="296"/>
        <v>13431.939619518573</v>
      </c>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f>+AE103-AE101</f>
        <v>355.83126057916343</v>
      </c>
      <c r="AF99" s="198">
        <f>+AF103-AF101</f>
        <v>362.65701330594266</v>
      </c>
      <c r="AG99" s="198">
        <f t="shared" ref="AG99:AS100" si="297">+AG103-AG101</f>
        <v>376.70383656586705</v>
      </c>
      <c r="AH99" s="198">
        <f t="shared" si="297"/>
        <v>391.29473656071207</v>
      </c>
      <c r="AI99" s="198">
        <f t="shared" si="297"/>
        <v>406.45078705840388</v>
      </c>
      <c r="AJ99" s="198">
        <f t="shared" si="297"/>
        <v>422.19387807881691</v>
      </c>
      <c r="AK99" s="198">
        <f t="shared" si="297"/>
        <v>438.54674750972515</v>
      </c>
      <c r="AL99" s="198">
        <f t="shared" si="297"/>
        <v>455.53301394733842</v>
      </c>
      <c r="AM99" s="198">
        <f t="shared" si="297"/>
        <v>473.17721080885292</v>
      </c>
      <c r="AN99" s="198">
        <f t="shared" si="297"/>
        <v>491.504821766286</v>
      </c>
      <c r="AO99" s="198">
        <f t="shared" si="297"/>
        <v>510.54231755277249</v>
      </c>
      <c r="AP99" s="198">
        <f t="shared" si="297"/>
        <v>530.31719419448245</v>
      </c>
      <c r="AQ99" s="198">
        <f t="shared" si="297"/>
        <v>550.85801272337881</v>
      </c>
      <c r="AR99" s="198">
        <f t="shared" si="297"/>
        <v>572.19444042817213</v>
      </c>
      <c r="AS99" s="198">
        <f t="shared" si="297"/>
        <v>594.35729370305239</v>
      </c>
      <c r="AT99" s="198">
        <f t="shared" ref="AT99:BD99" si="298">+AT103-AT101</f>
        <v>617.37858255608376</v>
      </c>
      <c r="AU99" s="198">
        <f t="shared" si="298"/>
        <v>641.29155684154716</v>
      </c>
      <c r="AV99" s="198">
        <f t="shared" si="298"/>
        <v>666.13075428300294</v>
      </c>
      <c r="AW99" s="198">
        <f t="shared" si="298"/>
        <v>691.93205035643575</v>
      </c>
      <c r="AX99" s="198">
        <f t="shared" si="298"/>
        <v>718.73271010552628</v>
      </c>
      <c r="AY99" s="198">
        <f t="shared" si="298"/>
        <v>746.57144196388901</v>
      </c>
      <c r="AZ99" s="198">
        <f t="shared" si="298"/>
        <v>775.48845366201033</v>
      </c>
      <c r="BA99" s="198">
        <f t="shared" si="298"/>
        <v>805.52551029963479</v>
      </c>
      <c r="BB99" s="198">
        <f t="shared" si="298"/>
        <v>836.7259946674742</v>
      </c>
      <c r="BC99" s="198">
        <f t="shared" si="298"/>
        <v>869.13496990536157</v>
      </c>
      <c r="BD99" s="198">
        <f t="shared" si="298"/>
        <v>902.79924458734877</v>
      </c>
    </row>
    <row r="100" spans="1:56" s="68" customFormat="1" hidden="1" outlineLevel="1" x14ac:dyDescent="0.4">
      <c r="A100" s="61" t="str">
        <f t="shared" si="215"/>
        <v>Principal</v>
      </c>
      <c r="B100" s="197">
        <f t="shared" si="296"/>
        <v>13326.941526720722</v>
      </c>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f>+AF104-AF102</f>
        <v>369.61370140981956</v>
      </c>
      <c r="AG100" s="198">
        <f t="shared" si="297"/>
        <v>383.92997862950278</v>
      </c>
      <c r="AH100" s="198">
        <f t="shared" si="297"/>
        <v>398.80076936599835</v>
      </c>
      <c r="AI100" s="198">
        <f t="shared" si="297"/>
        <v>414.24755163594506</v>
      </c>
      <c r="AJ100" s="198">
        <f t="shared" si="297"/>
        <v>430.29263536572716</v>
      </c>
      <c r="AK100" s="198">
        <f t="shared" si="297"/>
        <v>446.95919461390156</v>
      </c>
      <c r="AL100" s="198">
        <f t="shared" si="297"/>
        <v>464.27130104169896</v>
      </c>
      <c r="AM100" s="198">
        <f t="shared" si="297"/>
        <v>482.2539586799403</v>
      </c>
      <c r="AN100" s="198">
        <f t="shared" si="297"/>
        <v>500.93314004258292</v>
      </c>
      <c r="AO100" s="198">
        <f t="shared" si="297"/>
        <v>520.335823639056</v>
      </c>
      <c r="AP100" s="198">
        <f t="shared" si="297"/>
        <v>540.49003293956389</v>
      </c>
      <c r="AQ100" s="198">
        <f t="shared" si="297"/>
        <v>561.42487684963578</v>
      </c>
      <c r="AR100" s="198">
        <f t="shared" si="297"/>
        <v>583.17059175237978</v>
      </c>
      <c r="AS100" s="198">
        <f t="shared" si="297"/>
        <v>605.75858517916231</v>
      </c>
      <c r="AT100" s="198">
        <f t="shared" ref="AT100:BD100" si="299">+AT104-AT102</f>
        <v>629.2214811717879</v>
      </c>
      <c r="AU100" s="198">
        <f t="shared" si="299"/>
        <v>653.59316740169572</v>
      </c>
      <c r="AV100" s="198">
        <f t="shared" si="299"/>
        <v>678.90884411422815</v>
      </c>
      <c r="AW100" s="198">
        <f t="shared" si="299"/>
        <v>705.20507496866082</v>
      </c>
      <c r="AX100" s="198">
        <f t="shared" si="299"/>
        <v>732.51983984742469</v>
      </c>
      <c r="AY100" s="198">
        <f t="shared" si="299"/>
        <v>760.89258971079062</v>
      </c>
      <c r="AZ100" s="198">
        <f t="shared" si="299"/>
        <v>790.36430357624681</v>
      </c>
      <c r="BA100" s="198">
        <f t="shared" si="299"/>
        <v>820.97754770486063</v>
      </c>
      <c r="BB100" s="198">
        <f t="shared" si="299"/>
        <v>852.7765370801128</v>
      </c>
      <c r="BC100" s="198">
        <f t="shared" si="299"/>
        <v>885.80719926799452</v>
      </c>
      <c r="BD100" s="198">
        <f t="shared" si="299"/>
        <v>-3.0531256243193635E-14</v>
      </c>
    </row>
    <row r="101" spans="1:56" s="68" customFormat="1" hidden="1" outlineLevel="1" x14ac:dyDescent="0.4">
      <c r="A101" s="61" t="str">
        <f t="shared" si="215"/>
        <v>Interest</v>
      </c>
      <c r="B101" s="197">
        <f t="shared" si="296"/>
        <v>8650.874158495928</v>
      </c>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f>+AE98*$AE$8/2</f>
        <v>564.28598017144066</v>
      </c>
      <c r="AF101" s="198">
        <f>+AE106*$AE$8/2</f>
        <v>557.46022744466143</v>
      </c>
      <c r="AG101" s="198">
        <f t="shared" ref="AG101:AS101" si="300">+AF106*$AE$8/2</f>
        <v>543.41340418473703</v>
      </c>
      <c r="AH101" s="198">
        <f t="shared" si="300"/>
        <v>528.82250418989202</v>
      </c>
      <c r="AI101" s="198">
        <f t="shared" si="300"/>
        <v>513.66645369220021</v>
      </c>
      <c r="AJ101" s="198">
        <f t="shared" si="300"/>
        <v>497.92336267178717</v>
      </c>
      <c r="AK101" s="198">
        <f t="shared" si="300"/>
        <v>481.57049324087893</v>
      </c>
      <c r="AL101" s="198">
        <f t="shared" si="300"/>
        <v>464.58422680326566</v>
      </c>
      <c r="AM101" s="198">
        <f t="shared" si="300"/>
        <v>446.94002994175116</v>
      </c>
      <c r="AN101" s="198">
        <f t="shared" si="300"/>
        <v>428.61241898431808</v>
      </c>
      <c r="AO101" s="198">
        <f t="shared" si="300"/>
        <v>409.57492319783159</v>
      </c>
      <c r="AP101" s="198">
        <f t="shared" si="300"/>
        <v>389.80004655612157</v>
      </c>
      <c r="AQ101" s="198">
        <f t="shared" si="300"/>
        <v>369.25922802722528</v>
      </c>
      <c r="AR101" s="198">
        <f t="shared" si="300"/>
        <v>347.92280032243195</v>
      </c>
      <c r="AS101" s="198">
        <f t="shared" si="300"/>
        <v>325.75994704755175</v>
      </c>
      <c r="AT101" s="198">
        <f t="shared" ref="AT101" si="301">+AS106*$AE$8/2</f>
        <v>302.73865819452038</v>
      </c>
      <c r="AU101" s="198">
        <f t="shared" ref="AU101" si="302">+AT106*$AE$8/2</f>
        <v>278.82568390905698</v>
      </c>
      <c r="AV101" s="198">
        <f t="shared" ref="AV101" si="303">+AU106*$AE$8/2</f>
        <v>253.98648646760114</v>
      </c>
      <c r="AW101" s="198">
        <f t="shared" ref="AW101" si="304">+AV106*$AE$8/2</f>
        <v>228.18519039416833</v>
      </c>
      <c r="AX101" s="198">
        <f t="shared" ref="AX101" si="305">+AW106*$AE$8/2</f>
        <v>201.38453064507777</v>
      </c>
      <c r="AY101" s="198">
        <f t="shared" ref="AY101" si="306">+AX106*$AE$8/2</f>
        <v>173.54579878671504</v>
      </c>
      <c r="AZ101" s="198">
        <f t="shared" ref="AZ101" si="307">+AY106*$AE$8/2</f>
        <v>144.62878708859375</v>
      </c>
      <c r="BA101" s="198">
        <f t="shared" ref="BA101" si="308">+AZ106*$AE$8/2</f>
        <v>114.59173045096924</v>
      </c>
      <c r="BB101" s="198">
        <f t="shared" ref="BB101" si="309">+BA106*$AE$8/2</f>
        <v>83.391246083129829</v>
      </c>
      <c r="BC101" s="198">
        <f t="shared" ref="BC101" si="310">+BB106*$AE$8/2</f>
        <v>50.982270845242503</v>
      </c>
      <c r="BD101" s="198">
        <f t="shared" ref="BD101" si="311">+BC106*$AE$8/2</f>
        <v>17.317996163255298</v>
      </c>
    </row>
    <row r="102" spans="1:56" s="68" customFormat="1" hidden="1" outlineLevel="1" x14ac:dyDescent="0.4">
      <c r="A102" s="61" t="str">
        <f t="shared" si="215"/>
        <v>Interest</v>
      </c>
      <c r="B102" s="197">
        <f t="shared" si="296"/>
        <v>7835.7550105431719</v>
      </c>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f>+AF105*$AE$8/2</f>
        <v>550.50353934078453</v>
      </c>
      <c r="AG102" s="198">
        <f t="shared" ref="AG102:AS102" si="312">+AG105*$AE$8/2</f>
        <v>536.1872621211013</v>
      </c>
      <c r="AH102" s="198">
        <f t="shared" si="312"/>
        <v>521.31647138460573</v>
      </c>
      <c r="AI102" s="198">
        <f t="shared" si="312"/>
        <v>505.86968911465902</v>
      </c>
      <c r="AJ102" s="198">
        <f t="shared" si="312"/>
        <v>489.82460538487692</v>
      </c>
      <c r="AK102" s="198">
        <f t="shared" si="312"/>
        <v>473.15804613670252</v>
      </c>
      <c r="AL102" s="198">
        <f t="shared" si="312"/>
        <v>455.84593970890512</v>
      </c>
      <c r="AM102" s="198">
        <f t="shared" si="312"/>
        <v>437.86328207066379</v>
      </c>
      <c r="AN102" s="198">
        <f t="shared" si="312"/>
        <v>419.18410070802116</v>
      </c>
      <c r="AO102" s="198">
        <f t="shared" si="312"/>
        <v>399.78141711154808</v>
      </c>
      <c r="AP102" s="198">
        <f t="shared" si="312"/>
        <v>379.62720781104025</v>
      </c>
      <c r="AQ102" s="198">
        <f t="shared" si="312"/>
        <v>358.6923639009683</v>
      </c>
      <c r="AR102" s="198">
        <f t="shared" si="312"/>
        <v>336.94664899822436</v>
      </c>
      <c r="AS102" s="198">
        <f t="shared" si="312"/>
        <v>314.35865557144183</v>
      </c>
      <c r="AT102" s="198">
        <f t="shared" ref="AT102:BD102" si="313">+AT105*$AE$8/2</f>
        <v>290.89575957881624</v>
      </c>
      <c r="AU102" s="198">
        <f t="shared" si="313"/>
        <v>266.52407334890836</v>
      </c>
      <c r="AV102" s="198">
        <f t="shared" si="313"/>
        <v>241.20839663637594</v>
      </c>
      <c r="AW102" s="198">
        <f t="shared" si="313"/>
        <v>214.91216578194323</v>
      </c>
      <c r="AX102" s="198">
        <f t="shared" si="313"/>
        <v>187.59740090317945</v>
      </c>
      <c r="AY102" s="198">
        <f t="shared" si="313"/>
        <v>159.22465103981344</v>
      </c>
      <c r="AZ102" s="198">
        <f t="shared" si="313"/>
        <v>129.7529371743573</v>
      </c>
      <c r="BA102" s="198">
        <f t="shared" si="313"/>
        <v>99.139693045743428</v>
      </c>
      <c r="BB102" s="198">
        <f t="shared" si="313"/>
        <v>67.340703670491294</v>
      </c>
      <c r="BC102" s="198">
        <f t="shared" si="313"/>
        <v>34.310041482609563</v>
      </c>
      <c r="BD102" s="198">
        <f t="shared" si="313"/>
        <v>3.0531256243193635E-14</v>
      </c>
    </row>
    <row r="103" spans="1:56" s="68" customFormat="1" hidden="1" outlineLevel="1" x14ac:dyDescent="0.4">
      <c r="A103" s="61" t="str">
        <f t="shared" si="215"/>
        <v xml:space="preserve">Debt Servicing </v>
      </c>
      <c r="B103" s="197">
        <f t="shared" si="296"/>
        <v>22082.813778014504</v>
      </c>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f>-PMT(AE8/2,AE9*2,AE98)</f>
        <v>920.11724075060408</v>
      </c>
      <c r="AF103" s="198">
        <f t="shared" ref="AF103:AS103" si="314">+AE103</f>
        <v>920.11724075060408</v>
      </c>
      <c r="AG103" s="198">
        <f t="shared" si="314"/>
        <v>920.11724075060408</v>
      </c>
      <c r="AH103" s="198">
        <f t="shared" si="314"/>
        <v>920.11724075060408</v>
      </c>
      <c r="AI103" s="198">
        <f t="shared" si="314"/>
        <v>920.11724075060408</v>
      </c>
      <c r="AJ103" s="198">
        <f t="shared" si="314"/>
        <v>920.11724075060408</v>
      </c>
      <c r="AK103" s="198">
        <f t="shared" si="314"/>
        <v>920.11724075060408</v>
      </c>
      <c r="AL103" s="198">
        <f t="shared" si="314"/>
        <v>920.11724075060408</v>
      </c>
      <c r="AM103" s="198">
        <f t="shared" si="314"/>
        <v>920.11724075060408</v>
      </c>
      <c r="AN103" s="198">
        <f t="shared" si="314"/>
        <v>920.11724075060408</v>
      </c>
      <c r="AO103" s="198">
        <f t="shared" si="314"/>
        <v>920.11724075060408</v>
      </c>
      <c r="AP103" s="198">
        <f t="shared" si="314"/>
        <v>920.11724075060408</v>
      </c>
      <c r="AQ103" s="198">
        <f t="shared" si="314"/>
        <v>920.11724075060408</v>
      </c>
      <c r="AR103" s="198">
        <f t="shared" si="314"/>
        <v>920.11724075060408</v>
      </c>
      <c r="AS103" s="198">
        <f t="shared" si="314"/>
        <v>920.11724075060408</v>
      </c>
      <c r="AT103" s="198">
        <f t="shared" ref="AT103" si="315">+AS103</f>
        <v>920.11724075060408</v>
      </c>
      <c r="AU103" s="198">
        <f t="shared" ref="AU103" si="316">+AT103</f>
        <v>920.11724075060408</v>
      </c>
      <c r="AV103" s="198">
        <f t="shared" ref="AV103" si="317">+AU103</f>
        <v>920.11724075060408</v>
      </c>
      <c r="AW103" s="198">
        <f t="shared" ref="AW103" si="318">+AV103</f>
        <v>920.11724075060408</v>
      </c>
      <c r="AX103" s="198">
        <f t="shared" ref="AX103" si="319">+AW103</f>
        <v>920.11724075060408</v>
      </c>
      <c r="AY103" s="198">
        <f t="shared" ref="AY103" si="320">+AX103</f>
        <v>920.11724075060408</v>
      </c>
      <c r="AZ103" s="198">
        <f t="shared" ref="AZ103" si="321">+AY103</f>
        <v>920.11724075060408</v>
      </c>
      <c r="BA103" s="198">
        <f t="shared" ref="BA103" si="322">+AZ103</f>
        <v>920.11724075060408</v>
      </c>
      <c r="BB103" s="198">
        <f t="shared" ref="BB103" si="323">+BA103</f>
        <v>920.11724075060408</v>
      </c>
      <c r="BC103" s="198">
        <f t="shared" ref="BC103" si="324">+BB103</f>
        <v>920.11724075060408</v>
      </c>
      <c r="BD103" s="198">
        <f t="shared" ref="BD103" si="325">+BC103</f>
        <v>920.11724075060408</v>
      </c>
    </row>
    <row r="104" spans="1:56" s="68" customFormat="1" hidden="1" outlineLevel="1" x14ac:dyDescent="0.4">
      <c r="A104" s="61" t="str">
        <f t="shared" si="215"/>
        <v xml:space="preserve">Debt Servicing </v>
      </c>
      <c r="B104" s="197">
        <f t="shared" si="296"/>
        <v>21162.696537263899</v>
      </c>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f t="shared" ref="AF104:AS104" si="326">+AF103</f>
        <v>920.11724075060408</v>
      </c>
      <c r="AG104" s="198">
        <f t="shared" si="326"/>
        <v>920.11724075060408</v>
      </c>
      <c r="AH104" s="198">
        <f t="shared" si="326"/>
        <v>920.11724075060408</v>
      </c>
      <c r="AI104" s="198">
        <f t="shared" si="326"/>
        <v>920.11724075060408</v>
      </c>
      <c r="AJ104" s="198">
        <f t="shared" si="326"/>
        <v>920.11724075060408</v>
      </c>
      <c r="AK104" s="198">
        <f t="shared" si="326"/>
        <v>920.11724075060408</v>
      </c>
      <c r="AL104" s="198">
        <f t="shared" si="326"/>
        <v>920.11724075060408</v>
      </c>
      <c r="AM104" s="198">
        <f t="shared" si="326"/>
        <v>920.11724075060408</v>
      </c>
      <c r="AN104" s="198">
        <f t="shared" si="326"/>
        <v>920.11724075060408</v>
      </c>
      <c r="AO104" s="198">
        <f t="shared" si="326"/>
        <v>920.11724075060408</v>
      </c>
      <c r="AP104" s="198">
        <f t="shared" si="326"/>
        <v>920.11724075060408</v>
      </c>
      <c r="AQ104" s="198">
        <f t="shared" si="326"/>
        <v>920.11724075060408</v>
      </c>
      <c r="AR104" s="198">
        <f t="shared" si="326"/>
        <v>920.11724075060408</v>
      </c>
      <c r="AS104" s="198">
        <f t="shared" si="326"/>
        <v>920.11724075060408</v>
      </c>
      <c r="AT104" s="198">
        <f t="shared" ref="AT104:BC104" si="327">+AT103</f>
        <v>920.11724075060408</v>
      </c>
      <c r="AU104" s="198">
        <f t="shared" si="327"/>
        <v>920.11724075060408</v>
      </c>
      <c r="AV104" s="198">
        <f t="shared" si="327"/>
        <v>920.11724075060408</v>
      </c>
      <c r="AW104" s="198">
        <f t="shared" si="327"/>
        <v>920.11724075060408</v>
      </c>
      <c r="AX104" s="198">
        <f t="shared" si="327"/>
        <v>920.11724075060408</v>
      </c>
      <c r="AY104" s="198">
        <f t="shared" si="327"/>
        <v>920.11724075060408</v>
      </c>
      <c r="AZ104" s="198">
        <f t="shared" si="327"/>
        <v>920.11724075060408</v>
      </c>
      <c r="BA104" s="198">
        <f t="shared" si="327"/>
        <v>920.11724075060408</v>
      </c>
      <c r="BB104" s="198">
        <f t="shared" si="327"/>
        <v>920.11724075060408</v>
      </c>
      <c r="BC104" s="198">
        <f t="shared" si="327"/>
        <v>920.11724075060408</v>
      </c>
      <c r="BD104" s="198">
        <v>0</v>
      </c>
    </row>
    <row r="105" spans="1:56" s="68" customFormat="1" hidden="1" outlineLevel="1" x14ac:dyDescent="0.4">
      <c r="A105" s="61" t="str">
        <f t="shared" si="215"/>
        <v>Balance mid year</v>
      </c>
      <c r="B105" s="197">
        <f t="shared" si="296"/>
        <v>408483.38558357698</v>
      </c>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f>+AE106-AF99</f>
        <v>28698.134286114888</v>
      </c>
      <c r="AG105" s="198">
        <f t="shared" ref="AG105:AS105" si="328">+AF106-AG99</f>
        <v>27951.816748139201</v>
      </c>
      <c r="AH105" s="198">
        <f t="shared" si="328"/>
        <v>27176.592032948989</v>
      </c>
      <c r="AI105" s="198">
        <f t="shared" si="328"/>
        <v>26371.340476524587</v>
      </c>
      <c r="AJ105" s="198">
        <f t="shared" si="328"/>
        <v>25534.899046809824</v>
      </c>
      <c r="AK105" s="198">
        <f t="shared" si="328"/>
        <v>24666.059663934371</v>
      </c>
      <c r="AL105" s="198">
        <f t="shared" si="328"/>
        <v>23763.567455373133</v>
      </c>
      <c r="AM105" s="198">
        <f t="shared" si="328"/>
        <v>22826.118943522582</v>
      </c>
      <c r="AN105" s="198">
        <f t="shared" si="328"/>
        <v>21852.360163076359</v>
      </c>
      <c r="AO105" s="198">
        <f t="shared" si="328"/>
        <v>20840.884705481003</v>
      </c>
      <c r="AP105" s="198">
        <f t="shared" si="328"/>
        <v>19790.231687647465</v>
      </c>
      <c r="AQ105" s="198">
        <f t="shared" si="328"/>
        <v>18698.883641984521</v>
      </c>
      <c r="AR105" s="198">
        <f t="shared" si="328"/>
        <v>17565.264324706714</v>
      </c>
      <c r="AS105" s="198">
        <f t="shared" si="328"/>
        <v>16387.736439251283</v>
      </c>
      <c r="AT105" s="198">
        <f t="shared" ref="AT105" si="329">+AS106-AT99</f>
        <v>15164.599271516036</v>
      </c>
      <c r="AU105" s="198">
        <f t="shared" ref="AU105" si="330">+AT106-AU99</f>
        <v>13894.086233502701</v>
      </c>
      <c r="AV105" s="198">
        <f t="shared" ref="AV105" si="331">+AU106-AV99</f>
        <v>12574.362311818002</v>
      </c>
      <c r="AW105" s="198">
        <f t="shared" ref="AW105" si="332">+AV106-AW99</f>
        <v>11203.521417347338</v>
      </c>
      <c r="AX105" s="198">
        <f t="shared" ref="AX105" si="333">+AW106-AX99</f>
        <v>9779.5836322731502</v>
      </c>
      <c r="AY105" s="198">
        <f t="shared" ref="AY105" si="334">+AX106-AY99</f>
        <v>8300.4923504618364</v>
      </c>
      <c r="AZ105" s="198">
        <f t="shared" ref="AZ105" si="335">+AY106-AZ99</f>
        <v>6764.1113070890351</v>
      </c>
      <c r="BA105" s="198">
        <f t="shared" ref="BA105" si="336">+AZ106-BA99</f>
        <v>5168.2214932131537</v>
      </c>
      <c r="BB105" s="198">
        <f t="shared" ref="BB105" si="337">+BA106-BB99</f>
        <v>3510.5179508408191</v>
      </c>
      <c r="BC105" s="198">
        <f t="shared" ref="BC105" si="338">+BB106-BC99</f>
        <v>1788.6064438553449</v>
      </c>
      <c r="BD105" s="198">
        <f t="shared" ref="BD105" si="339">+BC106-BD99</f>
        <v>1.5916157281026244E-12</v>
      </c>
    </row>
    <row r="106" spans="1:56" s="68" customFormat="1" hidden="1" outlineLevel="1" x14ac:dyDescent="0.4">
      <c r="A106" s="61" t="str">
        <f t="shared" si="215"/>
        <v>Balance</v>
      </c>
      <c r="B106" s="197">
        <f t="shared" si="296"/>
        <v>424217.23535627709</v>
      </c>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f>AE98-AE99</f>
        <v>29060.791299420831</v>
      </c>
      <c r="AF106" s="198">
        <f>+AF105-AF100</f>
        <v>28328.520584705067</v>
      </c>
      <c r="AG106" s="198">
        <f t="shared" ref="AG106:AS106" si="340">+AG105-AG100</f>
        <v>27567.8867695097</v>
      </c>
      <c r="AH106" s="198">
        <f t="shared" si="340"/>
        <v>26777.791263582993</v>
      </c>
      <c r="AI106" s="198">
        <f t="shared" si="340"/>
        <v>25957.092924888642</v>
      </c>
      <c r="AJ106" s="198">
        <f t="shared" si="340"/>
        <v>25104.606411444096</v>
      </c>
      <c r="AK106" s="198">
        <f t="shared" si="340"/>
        <v>24219.10046932047</v>
      </c>
      <c r="AL106" s="198">
        <f t="shared" si="340"/>
        <v>23299.296154331434</v>
      </c>
      <c r="AM106" s="198">
        <f t="shared" si="340"/>
        <v>22343.864984842643</v>
      </c>
      <c r="AN106" s="198">
        <f t="shared" si="340"/>
        <v>21351.427023033775</v>
      </c>
      <c r="AO106" s="198">
        <f t="shared" si="340"/>
        <v>20320.548881841947</v>
      </c>
      <c r="AP106" s="198">
        <f t="shared" si="340"/>
        <v>19249.741654707901</v>
      </c>
      <c r="AQ106" s="198">
        <f t="shared" si="340"/>
        <v>18137.458765134885</v>
      </c>
      <c r="AR106" s="198">
        <f t="shared" si="340"/>
        <v>16982.093732954334</v>
      </c>
      <c r="AS106" s="198">
        <f t="shared" si="340"/>
        <v>15781.97785407212</v>
      </c>
      <c r="AT106" s="198">
        <f t="shared" ref="AT106:BD106" si="341">+AT105-AT100</f>
        <v>14535.377790344248</v>
      </c>
      <c r="AU106" s="198">
        <f t="shared" si="341"/>
        <v>13240.493066101006</v>
      </c>
      <c r="AV106" s="198">
        <f t="shared" si="341"/>
        <v>11895.453467703774</v>
      </c>
      <c r="AW106" s="198">
        <f t="shared" si="341"/>
        <v>10498.316342378677</v>
      </c>
      <c r="AX106" s="198">
        <f t="shared" si="341"/>
        <v>9047.0637924257262</v>
      </c>
      <c r="AY106" s="198">
        <f t="shared" si="341"/>
        <v>7539.5997607510453</v>
      </c>
      <c r="AZ106" s="198">
        <f t="shared" si="341"/>
        <v>5973.7470035127881</v>
      </c>
      <c r="BA106" s="198">
        <f t="shared" si="341"/>
        <v>4347.2439455082931</v>
      </c>
      <c r="BB106" s="198">
        <f t="shared" si="341"/>
        <v>2657.7414137607066</v>
      </c>
      <c r="BC106" s="198">
        <f t="shared" si="341"/>
        <v>902.79924458735036</v>
      </c>
      <c r="BD106" s="198">
        <f t="shared" si="341"/>
        <v>1.6221469843458181E-12</v>
      </c>
    </row>
    <row r="107" spans="1:56" s="68" customFormat="1" collapsed="1" x14ac:dyDescent="0.4">
      <c r="A107" s="61"/>
      <c r="B107" s="197"/>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row>
    <row r="108" spans="1:56" s="200" customFormat="1" x14ac:dyDescent="0.4">
      <c r="A108" s="74" t="s">
        <v>65</v>
      </c>
      <c r="B108" s="197">
        <f t="shared" si="181"/>
        <v>231503.02555289966</v>
      </c>
      <c r="C108" s="199"/>
      <c r="D108" s="199">
        <f t="shared" ref="D108:BD108" si="342">SUMIF($A$28:$A$107,"Debt Forecasted",D28:D107)</f>
        <v>0</v>
      </c>
      <c r="E108" s="199">
        <f t="shared" si="342"/>
        <v>0</v>
      </c>
      <c r="F108" s="199">
        <f t="shared" si="342"/>
        <v>0</v>
      </c>
      <c r="G108" s="199">
        <f t="shared" si="342"/>
        <v>0</v>
      </c>
      <c r="H108" s="199">
        <f t="shared" si="342"/>
        <v>0</v>
      </c>
      <c r="I108" s="199">
        <f t="shared" si="342"/>
        <v>0</v>
      </c>
      <c r="J108" s="199">
        <f t="shared" si="342"/>
        <v>0</v>
      </c>
      <c r="K108" s="199">
        <f t="shared" si="342"/>
        <v>0</v>
      </c>
      <c r="L108" s="199">
        <f t="shared" si="342"/>
        <v>0</v>
      </c>
      <c r="M108" s="199">
        <f t="shared" si="342"/>
        <v>0</v>
      </c>
      <c r="N108" s="199">
        <f t="shared" si="342"/>
        <v>0</v>
      </c>
      <c r="O108" s="199">
        <f t="shared" si="342"/>
        <v>0</v>
      </c>
      <c r="P108" s="199">
        <f t="shared" si="342"/>
        <v>0</v>
      </c>
      <c r="Q108" s="199">
        <f t="shared" si="342"/>
        <v>0</v>
      </c>
      <c r="R108" s="199">
        <f t="shared" si="342"/>
        <v>0</v>
      </c>
      <c r="S108" s="199">
        <f t="shared" si="342"/>
        <v>0</v>
      </c>
      <c r="T108" s="199">
        <f t="shared" si="342"/>
        <v>0</v>
      </c>
      <c r="U108" s="199">
        <f t="shared" si="342"/>
        <v>0</v>
      </c>
      <c r="V108" s="199">
        <f t="shared" si="342"/>
        <v>0</v>
      </c>
      <c r="W108" s="199">
        <f t="shared" si="342"/>
        <v>0</v>
      </c>
      <c r="X108" s="198">
        <f t="shared" si="342"/>
        <v>19118.63714803569</v>
      </c>
      <c r="Y108" s="198">
        <f t="shared" si="342"/>
        <v>80480.9142065864</v>
      </c>
      <c r="Z108" s="198">
        <f t="shared" si="342"/>
        <v>43424.551356108008</v>
      </c>
      <c r="AA108" s="198">
        <f t="shared" si="342"/>
        <v>6404.1550735759993</v>
      </c>
      <c r="AB108" s="198">
        <f t="shared" si="342"/>
        <v>16282.964808593599</v>
      </c>
      <c r="AC108" s="198">
        <f t="shared" si="342"/>
        <v>6958.5578399999995</v>
      </c>
      <c r="AD108" s="198">
        <f t="shared" si="342"/>
        <v>29416.622559999996</v>
      </c>
      <c r="AE108" s="198">
        <f t="shared" si="342"/>
        <v>29416.622559999996</v>
      </c>
      <c r="AF108" s="198">
        <f t="shared" si="342"/>
        <v>0</v>
      </c>
      <c r="AG108" s="198">
        <f t="shared" si="342"/>
        <v>0</v>
      </c>
      <c r="AH108" s="199">
        <f t="shared" si="342"/>
        <v>0</v>
      </c>
      <c r="AI108" s="199">
        <f t="shared" si="342"/>
        <v>0</v>
      </c>
      <c r="AJ108" s="199">
        <f t="shared" si="342"/>
        <v>0</v>
      </c>
      <c r="AK108" s="199">
        <f t="shared" si="342"/>
        <v>0</v>
      </c>
      <c r="AL108" s="199">
        <f t="shared" si="342"/>
        <v>0</v>
      </c>
      <c r="AM108" s="199">
        <f t="shared" si="342"/>
        <v>0</v>
      </c>
      <c r="AN108" s="199">
        <f t="shared" si="342"/>
        <v>0</v>
      </c>
      <c r="AO108" s="199">
        <f t="shared" si="342"/>
        <v>0</v>
      </c>
      <c r="AP108" s="199">
        <f t="shared" si="342"/>
        <v>0</v>
      </c>
      <c r="AQ108" s="199">
        <f t="shared" si="342"/>
        <v>0</v>
      </c>
      <c r="AR108" s="199">
        <f t="shared" si="342"/>
        <v>0</v>
      </c>
      <c r="AS108" s="199">
        <f t="shared" si="342"/>
        <v>0</v>
      </c>
      <c r="AT108" s="199">
        <f t="shared" si="342"/>
        <v>0</v>
      </c>
      <c r="AU108" s="199">
        <f t="shared" si="342"/>
        <v>0</v>
      </c>
      <c r="AV108" s="199">
        <f t="shared" si="342"/>
        <v>0</v>
      </c>
      <c r="AW108" s="199">
        <f t="shared" si="342"/>
        <v>0</v>
      </c>
      <c r="AX108" s="199">
        <f t="shared" si="342"/>
        <v>0</v>
      </c>
      <c r="AY108" s="199">
        <f t="shared" si="342"/>
        <v>0</v>
      </c>
      <c r="AZ108" s="199">
        <f t="shared" si="342"/>
        <v>0</v>
      </c>
      <c r="BA108" s="199">
        <f t="shared" si="342"/>
        <v>0</v>
      </c>
      <c r="BB108" s="199">
        <f t="shared" si="342"/>
        <v>0</v>
      </c>
      <c r="BC108" s="199">
        <f t="shared" si="342"/>
        <v>0</v>
      </c>
      <c r="BD108" s="199">
        <f t="shared" si="342"/>
        <v>0</v>
      </c>
    </row>
    <row r="109" spans="1:56" s="68" customFormat="1" x14ac:dyDescent="0.4">
      <c r="A109" s="61" t="s">
        <v>84</v>
      </c>
      <c r="B109" s="197">
        <f t="shared" si="181"/>
        <v>227944.42902687792</v>
      </c>
      <c r="C109" s="198">
        <f t="shared" ref="C109:BD109" si="343">SUMIF($A$28:$A$107,"Principal",C28:C107)</f>
        <v>0</v>
      </c>
      <c r="D109" s="198">
        <f t="shared" si="343"/>
        <v>0</v>
      </c>
      <c r="E109" s="198">
        <f t="shared" si="343"/>
        <v>0</v>
      </c>
      <c r="F109" s="198">
        <f t="shared" si="343"/>
        <v>0</v>
      </c>
      <c r="G109" s="198">
        <f t="shared" si="343"/>
        <v>0</v>
      </c>
      <c r="H109" s="198">
        <f t="shared" si="343"/>
        <v>0</v>
      </c>
      <c r="I109" s="198">
        <f t="shared" si="343"/>
        <v>0</v>
      </c>
      <c r="J109" s="198">
        <f t="shared" si="343"/>
        <v>0</v>
      </c>
      <c r="K109" s="198">
        <f t="shared" si="343"/>
        <v>0</v>
      </c>
      <c r="L109" s="198">
        <f t="shared" si="343"/>
        <v>0</v>
      </c>
      <c r="M109" s="198">
        <f t="shared" si="343"/>
        <v>0</v>
      </c>
      <c r="N109" s="198">
        <f t="shared" si="343"/>
        <v>0</v>
      </c>
      <c r="O109" s="198">
        <f t="shared" si="343"/>
        <v>0</v>
      </c>
      <c r="P109" s="198">
        <f t="shared" si="343"/>
        <v>0</v>
      </c>
      <c r="Q109" s="198">
        <f t="shared" si="343"/>
        <v>0</v>
      </c>
      <c r="R109" s="198">
        <f t="shared" si="343"/>
        <v>0</v>
      </c>
      <c r="S109" s="198">
        <f t="shared" si="343"/>
        <v>0</v>
      </c>
      <c r="T109" s="198">
        <f t="shared" si="343"/>
        <v>0</v>
      </c>
      <c r="U109" s="198">
        <f t="shared" si="343"/>
        <v>0</v>
      </c>
      <c r="V109" s="198">
        <f t="shared" si="343"/>
        <v>0</v>
      </c>
      <c r="W109" s="198">
        <f t="shared" si="343"/>
        <v>0</v>
      </c>
      <c r="X109" s="198">
        <f t="shared" si="343"/>
        <v>120.32070277611194</v>
      </c>
      <c r="Y109" s="198">
        <f t="shared" si="343"/>
        <v>1490.1121254827547</v>
      </c>
      <c r="Z109" s="198">
        <f t="shared" si="343"/>
        <v>3097.4819258535567</v>
      </c>
      <c r="AA109" s="198">
        <f t="shared" si="343"/>
        <v>3834.2459930999062</v>
      </c>
      <c r="AB109" s="198">
        <f t="shared" si="343"/>
        <v>4254.5513121717031</v>
      </c>
      <c r="AC109" s="198">
        <f t="shared" si="343"/>
        <v>4699.1516953422297</v>
      </c>
      <c r="AD109" s="198">
        <f t="shared" si="343"/>
        <v>5316.1678800251111</v>
      </c>
      <c r="AE109" s="198">
        <f t="shared" si="343"/>
        <v>6232.9341988040815</v>
      </c>
      <c r="AF109" s="198">
        <f t="shared" si="343"/>
        <v>6827.9400098950528</v>
      </c>
      <c r="AG109" s="198">
        <f t="shared" si="343"/>
        <v>7083.0013414672358</v>
      </c>
      <c r="AH109" s="198">
        <f t="shared" si="343"/>
        <v>7347.5958187380411</v>
      </c>
      <c r="AI109" s="198">
        <f t="shared" si="343"/>
        <v>7622.0799459557666</v>
      </c>
      <c r="AJ109" s="198">
        <f t="shared" si="343"/>
        <v>7906.8235665791344</v>
      </c>
      <c r="AK109" s="198">
        <f t="shared" si="343"/>
        <v>8202.2103626587086</v>
      </c>
      <c r="AL109" s="198">
        <f t="shared" si="343"/>
        <v>8508.638372923966</v>
      </c>
      <c r="AM109" s="198">
        <f t="shared" si="343"/>
        <v>8826.5205302769355</v>
      </c>
      <c r="AN109" s="198">
        <f t="shared" si="343"/>
        <v>9156.2852194198658</v>
      </c>
      <c r="AO109" s="198">
        <f t="shared" si="343"/>
        <v>9498.3768553714435</v>
      </c>
      <c r="AP109" s="198">
        <f t="shared" si="343"/>
        <v>9853.2564836544771</v>
      </c>
      <c r="AQ109" s="198">
        <f t="shared" si="343"/>
        <v>10221.402402967364</v>
      </c>
      <c r="AR109" s="198">
        <f t="shared" si="343"/>
        <v>10603.310811182022</v>
      </c>
      <c r="AS109" s="198">
        <f t="shared" si="343"/>
        <v>10999.496475542604</v>
      </c>
      <c r="AT109" s="198">
        <f t="shared" si="343"/>
        <v>11410.493427972182</v>
      </c>
      <c r="AU109" s="198">
        <f t="shared" si="343"/>
        <v>11836.855686428447</v>
      </c>
      <c r="AV109" s="198">
        <f t="shared" si="343"/>
        <v>12279.158003284967</v>
      </c>
      <c r="AW109" s="198">
        <f t="shared" si="343"/>
        <v>12447.998034286009</v>
      </c>
      <c r="AX109" s="198">
        <f t="shared" si="343"/>
        <v>9567.6991388296028</v>
      </c>
      <c r="AY109" s="198">
        <f t="shared" si="343"/>
        <v>6077.9896673420444</v>
      </c>
      <c r="AZ109" s="198">
        <f t="shared" si="343"/>
        <v>4746.8550902232446</v>
      </c>
      <c r="BA109" s="198">
        <f t="shared" si="343"/>
        <v>4222.0521076690129</v>
      </c>
      <c r="BB109" s="198">
        <f t="shared" si="343"/>
        <v>3653.4238406543409</v>
      </c>
      <c r="BC109" s="198">
        <f t="shared" si="343"/>
        <v>2655.7972814343784</v>
      </c>
      <c r="BD109" s="198">
        <f t="shared" si="343"/>
        <v>902.79924458734877</v>
      </c>
    </row>
    <row r="110" spans="1:56" s="68" customFormat="1" x14ac:dyDescent="0.4">
      <c r="A110" s="61" t="s">
        <v>68</v>
      </c>
      <c r="B110" s="197">
        <f t="shared" si="181"/>
        <v>125569.00681849805</v>
      </c>
      <c r="C110" s="198">
        <f t="shared" ref="C110:BD110" si="344">SUMIF($A$28:$A$107,"Interest",C28:C107)</f>
        <v>0</v>
      </c>
      <c r="D110" s="198">
        <f t="shared" si="344"/>
        <v>0</v>
      </c>
      <c r="E110" s="198">
        <f t="shared" si="344"/>
        <v>0</v>
      </c>
      <c r="F110" s="198">
        <f t="shared" si="344"/>
        <v>0</v>
      </c>
      <c r="G110" s="198">
        <f t="shared" si="344"/>
        <v>0</v>
      </c>
      <c r="H110" s="198">
        <f t="shared" si="344"/>
        <v>0</v>
      </c>
      <c r="I110" s="198">
        <f t="shared" si="344"/>
        <v>0</v>
      </c>
      <c r="J110" s="198">
        <f t="shared" si="344"/>
        <v>0</v>
      </c>
      <c r="K110" s="198">
        <f t="shared" si="344"/>
        <v>0</v>
      </c>
      <c r="L110" s="198">
        <f t="shared" si="344"/>
        <v>0</v>
      </c>
      <c r="M110" s="198">
        <f t="shared" si="344"/>
        <v>0</v>
      </c>
      <c r="N110" s="198">
        <f t="shared" si="344"/>
        <v>0</v>
      </c>
      <c r="O110" s="198">
        <f t="shared" si="344"/>
        <v>0</v>
      </c>
      <c r="P110" s="198">
        <f t="shared" si="344"/>
        <v>0</v>
      </c>
      <c r="Q110" s="198">
        <f t="shared" si="344"/>
        <v>0</v>
      </c>
      <c r="R110" s="198">
        <f t="shared" si="344"/>
        <v>0</v>
      </c>
      <c r="S110" s="198">
        <f t="shared" si="344"/>
        <v>0</v>
      </c>
      <c r="T110" s="198">
        <f t="shared" si="344"/>
        <v>0</v>
      </c>
      <c r="U110" s="198">
        <f t="shared" si="344"/>
        <v>0</v>
      </c>
      <c r="V110" s="198">
        <f t="shared" si="344"/>
        <v>0</v>
      </c>
      <c r="W110" s="198">
        <f t="shared" si="344"/>
        <v>0</v>
      </c>
      <c r="X110" s="198">
        <f t="shared" si="344"/>
        <v>169.67790468881674</v>
      </c>
      <c r="Y110" s="198">
        <f t="shared" si="344"/>
        <v>2135.4976482520133</v>
      </c>
      <c r="Z110" s="198">
        <f t="shared" si="344"/>
        <v>4333.8450867495885</v>
      </c>
      <c r="AA110" s="198">
        <f t="shared" si="344"/>
        <v>5135.4470170306204</v>
      </c>
      <c r="AB110" s="198">
        <f t="shared" si="344"/>
        <v>5418.5992790909613</v>
      </c>
      <c r="AC110" s="198">
        <f t="shared" si="344"/>
        <v>5695.6998531945601</v>
      </c>
      <c r="AD110" s="198">
        <f t="shared" si="344"/>
        <v>6213.2309400403119</v>
      </c>
      <c r="AE110" s="198">
        <f t="shared" si="344"/>
        <v>7134.6216548645289</v>
      </c>
      <c r="AF110" s="198">
        <f t="shared" si="344"/>
        <v>7459.7330845241631</v>
      </c>
      <c r="AG110" s="198">
        <f t="shared" si="344"/>
        <v>7204.6717529519783</v>
      </c>
      <c r="AH110" s="198">
        <f t="shared" si="344"/>
        <v>6940.0772756811766</v>
      </c>
      <c r="AI110" s="198">
        <f t="shared" si="344"/>
        <v>6665.5931484634493</v>
      </c>
      <c r="AJ110" s="198">
        <f t="shared" si="344"/>
        <v>6380.8495278400833</v>
      </c>
      <c r="AK110" s="198">
        <f t="shared" si="344"/>
        <v>6085.4627317605064</v>
      </c>
      <c r="AL110" s="198">
        <f t="shared" si="344"/>
        <v>5779.0347214952517</v>
      </c>
      <c r="AM110" s="198">
        <f t="shared" si="344"/>
        <v>5461.1525641422813</v>
      </c>
      <c r="AN110" s="198">
        <f t="shared" si="344"/>
        <v>5131.3878749993501</v>
      </c>
      <c r="AO110" s="198">
        <f t="shared" si="344"/>
        <v>4789.2962390477733</v>
      </c>
      <c r="AP110" s="198">
        <f t="shared" si="344"/>
        <v>4434.4166107647397</v>
      </c>
      <c r="AQ110" s="198">
        <f t="shared" si="344"/>
        <v>4066.2706914518508</v>
      </c>
      <c r="AR110" s="198">
        <f t="shared" si="344"/>
        <v>3684.3622832371934</v>
      </c>
      <c r="AS110" s="198">
        <f t="shared" si="344"/>
        <v>3288.1766188766101</v>
      </c>
      <c r="AT110" s="198">
        <f t="shared" si="344"/>
        <v>2877.1796664470339</v>
      </c>
      <c r="AU110" s="198">
        <f t="shared" si="344"/>
        <v>2450.8174079907676</v>
      </c>
      <c r="AV110" s="198">
        <f t="shared" si="344"/>
        <v>2008.5150911342523</v>
      </c>
      <c r="AW110" s="198">
        <f t="shared" si="344"/>
        <v>1549.6764526682759</v>
      </c>
      <c r="AX110" s="198">
        <f t="shared" si="344"/>
        <v>1094.3641818548456</v>
      </c>
      <c r="AY110" s="198">
        <f t="shared" si="344"/>
        <v>778.35641447402713</v>
      </c>
      <c r="AZ110" s="198">
        <f t="shared" si="344"/>
        <v>571.12499406544487</v>
      </c>
      <c r="BA110" s="198">
        <f t="shared" si="344"/>
        <v>392.47039548753901</v>
      </c>
      <c r="BB110" s="198">
        <f t="shared" si="344"/>
        <v>239.39770522808408</v>
      </c>
      <c r="BC110" s="198">
        <f t="shared" si="344"/>
        <v>102.47699291941474</v>
      </c>
      <c r="BD110" s="198">
        <f t="shared" si="344"/>
        <v>17.31799616325533</v>
      </c>
    </row>
    <row r="111" spans="1:56" s="68" customFormat="1" x14ac:dyDescent="0.4">
      <c r="A111" s="61" t="s">
        <v>69</v>
      </c>
      <c r="B111" s="197">
        <f t="shared" si="181"/>
        <v>353513.43584537599</v>
      </c>
      <c r="C111" s="198">
        <f>+C109+C110</f>
        <v>0</v>
      </c>
      <c r="D111" s="198">
        <f t="shared" ref="D111:AZ111" si="345">+D109+D110</f>
        <v>0</v>
      </c>
      <c r="E111" s="198">
        <f t="shared" si="345"/>
        <v>0</v>
      </c>
      <c r="F111" s="198">
        <f t="shared" si="345"/>
        <v>0</v>
      </c>
      <c r="G111" s="198">
        <f t="shared" si="345"/>
        <v>0</v>
      </c>
      <c r="H111" s="198">
        <f t="shared" si="345"/>
        <v>0</v>
      </c>
      <c r="I111" s="198">
        <f t="shared" si="345"/>
        <v>0</v>
      </c>
      <c r="J111" s="198">
        <f t="shared" si="345"/>
        <v>0</v>
      </c>
      <c r="K111" s="198">
        <f t="shared" si="345"/>
        <v>0</v>
      </c>
      <c r="L111" s="198">
        <f t="shared" si="345"/>
        <v>0</v>
      </c>
      <c r="M111" s="198">
        <f t="shared" si="345"/>
        <v>0</v>
      </c>
      <c r="N111" s="198">
        <f t="shared" si="345"/>
        <v>0</v>
      </c>
      <c r="O111" s="198">
        <f t="shared" si="345"/>
        <v>0</v>
      </c>
      <c r="P111" s="198">
        <f t="shared" si="345"/>
        <v>0</v>
      </c>
      <c r="Q111" s="198">
        <f t="shared" si="345"/>
        <v>0</v>
      </c>
      <c r="R111" s="198">
        <f t="shared" si="345"/>
        <v>0</v>
      </c>
      <c r="S111" s="198">
        <f t="shared" si="345"/>
        <v>0</v>
      </c>
      <c r="T111" s="198">
        <f t="shared" si="345"/>
        <v>0</v>
      </c>
      <c r="U111" s="198">
        <f t="shared" si="345"/>
        <v>0</v>
      </c>
      <c r="V111" s="198">
        <f t="shared" si="345"/>
        <v>0</v>
      </c>
      <c r="W111" s="198">
        <f t="shared" si="345"/>
        <v>0</v>
      </c>
      <c r="X111" s="198">
        <f t="shared" si="345"/>
        <v>289.99860746492868</v>
      </c>
      <c r="Y111" s="198">
        <f t="shared" si="345"/>
        <v>3625.6097737347682</v>
      </c>
      <c r="Z111" s="198">
        <f t="shared" si="345"/>
        <v>7431.3270126031457</v>
      </c>
      <c r="AA111" s="198">
        <f t="shared" si="345"/>
        <v>8969.6930101305261</v>
      </c>
      <c r="AB111" s="198">
        <f t="shared" si="345"/>
        <v>9673.1505912626635</v>
      </c>
      <c r="AC111" s="198">
        <f t="shared" si="345"/>
        <v>10394.85154853679</v>
      </c>
      <c r="AD111" s="198">
        <f t="shared" si="345"/>
        <v>11529.398820065424</v>
      </c>
      <c r="AE111" s="198">
        <f t="shared" si="345"/>
        <v>13367.555853668611</v>
      </c>
      <c r="AF111" s="198">
        <f t="shared" si="345"/>
        <v>14287.673094419217</v>
      </c>
      <c r="AG111" s="198">
        <f t="shared" si="345"/>
        <v>14287.673094419213</v>
      </c>
      <c r="AH111" s="198">
        <f t="shared" si="345"/>
        <v>14287.673094419217</v>
      </c>
      <c r="AI111" s="198">
        <f t="shared" si="345"/>
        <v>14287.673094419217</v>
      </c>
      <c r="AJ111" s="198">
        <f t="shared" si="345"/>
        <v>14287.673094419217</v>
      </c>
      <c r="AK111" s="198">
        <f t="shared" si="345"/>
        <v>14287.673094419215</v>
      </c>
      <c r="AL111" s="198">
        <f t="shared" si="345"/>
        <v>14287.673094419217</v>
      </c>
      <c r="AM111" s="198">
        <f t="shared" si="345"/>
        <v>14287.673094419217</v>
      </c>
      <c r="AN111" s="198">
        <f t="shared" si="345"/>
        <v>14287.673094419217</v>
      </c>
      <c r="AO111" s="198">
        <f t="shared" si="345"/>
        <v>14287.673094419217</v>
      </c>
      <c r="AP111" s="198">
        <f t="shared" si="345"/>
        <v>14287.673094419217</v>
      </c>
      <c r="AQ111" s="198">
        <f t="shared" si="345"/>
        <v>14287.673094419215</v>
      </c>
      <c r="AR111" s="198">
        <f t="shared" si="345"/>
        <v>14287.673094419215</v>
      </c>
      <c r="AS111" s="198">
        <f t="shared" si="345"/>
        <v>14287.673094419215</v>
      </c>
      <c r="AT111" s="198">
        <f t="shared" si="345"/>
        <v>14287.673094419217</v>
      </c>
      <c r="AU111" s="198">
        <f t="shared" si="345"/>
        <v>14287.673094419215</v>
      </c>
      <c r="AV111" s="198">
        <f t="shared" si="345"/>
        <v>14287.673094419219</v>
      </c>
      <c r="AW111" s="198">
        <f t="shared" si="345"/>
        <v>13997.674486954285</v>
      </c>
      <c r="AX111" s="198">
        <f t="shared" si="345"/>
        <v>10662.063320684449</v>
      </c>
      <c r="AY111" s="198">
        <f t="shared" si="345"/>
        <v>6856.3460818160711</v>
      </c>
      <c r="AZ111" s="198">
        <f t="shared" si="345"/>
        <v>5317.9800842886898</v>
      </c>
      <c r="BA111" s="198">
        <f>+BA109+BA110</f>
        <v>4614.5225031565515</v>
      </c>
      <c r="BB111" s="198">
        <f>+BB109+BB110</f>
        <v>3892.8215458824252</v>
      </c>
      <c r="BC111" s="198">
        <f>+BC109+BC110</f>
        <v>2758.2742743537933</v>
      </c>
      <c r="BD111" s="198">
        <f>+BD109+BD110</f>
        <v>920.11724075060408</v>
      </c>
    </row>
    <row r="112" spans="1:56" s="68" customFormat="1" x14ac:dyDescent="0.4">
      <c r="A112" s="61" t="s">
        <v>66</v>
      </c>
      <c r="B112" s="197"/>
      <c r="C112" s="198">
        <f t="shared" ref="C112:BD112" si="346">SUMIF($A$28:$A$107,"Balance",C28:C107)</f>
        <v>0</v>
      </c>
      <c r="D112" s="198">
        <f t="shared" si="346"/>
        <v>0</v>
      </c>
      <c r="E112" s="198">
        <f t="shared" si="346"/>
        <v>0</v>
      </c>
      <c r="F112" s="198">
        <f t="shared" si="346"/>
        <v>0</v>
      </c>
      <c r="G112" s="198">
        <f t="shared" si="346"/>
        <v>0</v>
      </c>
      <c r="H112" s="198">
        <f t="shared" si="346"/>
        <v>0</v>
      </c>
      <c r="I112" s="198">
        <f t="shared" si="346"/>
        <v>0</v>
      </c>
      <c r="J112" s="198">
        <f t="shared" si="346"/>
        <v>0</v>
      </c>
      <c r="K112" s="198">
        <f t="shared" si="346"/>
        <v>0</v>
      </c>
      <c r="L112" s="198">
        <f t="shared" si="346"/>
        <v>0</v>
      </c>
      <c r="M112" s="198">
        <f t="shared" si="346"/>
        <v>0</v>
      </c>
      <c r="N112" s="198">
        <f t="shared" si="346"/>
        <v>0</v>
      </c>
      <c r="O112" s="198">
        <f t="shared" si="346"/>
        <v>0</v>
      </c>
      <c r="P112" s="198">
        <f t="shared" si="346"/>
        <v>0</v>
      </c>
      <c r="Q112" s="198">
        <f t="shared" si="346"/>
        <v>0</v>
      </c>
      <c r="R112" s="198">
        <f t="shared" si="346"/>
        <v>0</v>
      </c>
      <c r="S112" s="198">
        <f t="shared" si="346"/>
        <v>0</v>
      </c>
      <c r="T112" s="198">
        <f t="shared" si="346"/>
        <v>0</v>
      </c>
      <c r="U112" s="198">
        <f t="shared" si="346"/>
        <v>0</v>
      </c>
      <c r="V112" s="198">
        <f t="shared" si="346"/>
        <v>0</v>
      </c>
      <c r="W112" s="198">
        <f t="shared" si="346"/>
        <v>0</v>
      </c>
      <c r="X112" s="198">
        <f t="shared" si="346"/>
        <v>18998.316445259577</v>
      </c>
      <c r="Y112" s="198">
        <f t="shared" si="346"/>
        <v>97989.118526363221</v>
      </c>
      <c r="Z112" s="198">
        <f t="shared" si="346"/>
        <v>138316.18795661768</v>
      </c>
      <c r="AA112" s="198">
        <f t="shared" si="346"/>
        <v>140886.09703709374</v>
      </c>
      <c r="AB112" s="198">
        <f t="shared" si="346"/>
        <v>152914.51053351565</v>
      </c>
      <c r="AC112" s="198">
        <f t="shared" si="346"/>
        <v>155173.91667817344</v>
      </c>
      <c r="AD112" s="198">
        <f t="shared" si="346"/>
        <v>179274.37135814832</v>
      </c>
      <c r="AE112" s="198">
        <f t="shared" si="346"/>
        <v>202458.05971934425</v>
      </c>
      <c r="AF112" s="198">
        <f t="shared" si="346"/>
        <v>195630.11970944918</v>
      </c>
      <c r="AG112" s="198">
        <f t="shared" si="346"/>
        <v>188547.11836798198</v>
      </c>
      <c r="AH112" s="198">
        <f t="shared" si="346"/>
        <v>181199.52254924393</v>
      </c>
      <c r="AI112" s="198">
        <f t="shared" si="346"/>
        <v>173577.44260328819</v>
      </c>
      <c r="AJ112" s="198">
        <f t="shared" si="346"/>
        <v>165670.61903670902</v>
      </c>
      <c r="AK112" s="198">
        <f t="shared" si="346"/>
        <v>157468.40867405033</v>
      </c>
      <c r="AL112" s="198">
        <f t="shared" si="346"/>
        <v>148959.77030112635</v>
      </c>
      <c r="AM112" s="198">
        <f t="shared" si="346"/>
        <v>140133.24977084942</v>
      </c>
      <c r="AN112" s="198">
        <f t="shared" si="346"/>
        <v>130976.96455142956</v>
      </c>
      <c r="AO112" s="198">
        <f t="shared" si="346"/>
        <v>121478.58769605809</v>
      </c>
      <c r="AP112" s="198">
        <f t="shared" si="346"/>
        <v>111625.33121240365</v>
      </c>
      <c r="AQ112" s="198">
        <f t="shared" si="346"/>
        <v>101403.92880943626</v>
      </c>
      <c r="AR112" s="198">
        <f t="shared" si="346"/>
        <v>90800.617998254238</v>
      </c>
      <c r="AS112" s="198">
        <f t="shared" si="346"/>
        <v>79801.121522711634</v>
      </c>
      <c r="AT112" s="198">
        <f t="shared" si="346"/>
        <v>68390.628094739455</v>
      </c>
      <c r="AU112" s="198">
        <f t="shared" si="346"/>
        <v>56553.772408311008</v>
      </c>
      <c r="AV112" s="198">
        <f t="shared" si="346"/>
        <v>44274.614405026034</v>
      </c>
      <c r="AW112" s="198">
        <f t="shared" si="346"/>
        <v>31826.616370740026</v>
      </c>
      <c r="AX112" s="198">
        <f t="shared" si="346"/>
        <v>22258.917231910433</v>
      </c>
      <c r="AY112" s="198">
        <f t="shared" si="346"/>
        <v>16180.927564568337</v>
      </c>
      <c r="AZ112" s="198">
        <f t="shared" si="346"/>
        <v>11434.072474345094</v>
      </c>
      <c r="BA112" s="198">
        <f t="shared" si="346"/>
        <v>7212.0203666760763</v>
      </c>
      <c r="BB112" s="198">
        <f t="shared" si="346"/>
        <v>3558.5965260217386</v>
      </c>
      <c r="BC112" s="198">
        <f t="shared" si="346"/>
        <v>902.79924458735923</v>
      </c>
      <c r="BD112" s="198">
        <f t="shared" si="346"/>
        <v>1.6221469843458181E-12</v>
      </c>
    </row>
    <row r="113" spans="1:56" s="71" customFormat="1" x14ac:dyDescent="0.4">
      <c r="A113" s="74"/>
      <c r="B113" s="197"/>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row>
    <row r="114" spans="1:56" s="71" customFormat="1" x14ac:dyDescent="0.4">
      <c r="A114" s="74" t="s">
        <v>82</v>
      </c>
      <c r="B114" s="197"/>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row>
    <row r="115" spans="1:56" s="71" customFormat="1" x14ac:dyDescent="0.4">
      <c r="A115" s="61" t="s">
        <v>84</v>
      </c>
      <c r="B115" s="197">
        <f>SUM(C115:BB115)</f>
        <v>519802.86618824792</v>
      </c>
      <c r="C115" s="198">
        <f t="shared" ref="C115:BD117" si="347">SUM(C23,C109)</f>
        <v>0</v>
      </c>
      <c r="D115" s="198">
        <f t="shared" si="347"/>
        <v>12.17019</v>
      </c>
      <c r="E115" s="198">
        <f t="shared" si="347"/>
        <v>140.65773999999999</v>
      </c>
      <c r="F115" s="198">
        <f t="shared" si="347"/>
        <v>523.01718000000005</v>
      </c>
      <c r="G115" s="198">
        <f t="shared" si="347"/>
        <v>2551.1753599999997</v>
      </c>
      <c r="H115" s="198">
        <f t="shared" si="347"/>
        <v>3620.7251799999995</v>
      </c>
      <c r="I115" s="198">
        <f t="shared" si="347"/>
        <v>4707.3492507745877</v>
      </c>
      <c r="J115" s="198">
        <f t="shared" si="347"/>
        <v>5288.4688928135656</v>
      </c>
      <c r="K115" s="198">
        <f t="shared" si="347"/>
        <v>6472.9670860234619</v>
      </c>
      <c r="L115" s="198">
        <f>SUM(L23,L109)</f>
        <v>7232.3223060725468</v>
      </c>
      <c r="M115" s="198">
        <f t="shared" si="347"/>
        <v>8054.6684176505278</v>
      </c>
      <c r="N115" s="198">
        <f t="shared" si="347"/>
        <v>8648.6209935357583</v>
      </c>
      <c r="O115" s="198">
        <f t="shared" si="347"/>
        <v>9588.6982706949748</v>
      </c>
      <c r="P115" s="198">
        <f t="shared" si="347"/>
        <v>10424.45994611166</v>
      </c>
      <c r="Q115" s="198">
        <f t="shared" si="347"/>
        <v>11150.600755040565</v>
      </c>
      <c r="R115" s="198">
        <f t="shared" si="347"/>
        <v>12066.687546212144</v>
      </c>
      <c r="S115" s="198">
        <f t="shared" si="347"/>
        <v>12682.657609537233</v>
      </c>
      <c r="T115" s="198">
        <f t="shared" si="347"/>
        <v>13029.991792350225</v>
      </c>
      <c r="U115" s="198">
        <f t="shared" si="347"/>
        <v>13045.706498760599</v>
      </c>
      <c r="V115" s="198">
        <f t="shared" si="347"/>
        <v>9292.5920844339598</v>
      </c>
      <c r="W115" s="198">
        <f t="shared" si="347"/>
        <v>8509.8504302269012</v>
      </c>
      <c r="X115" s="198">
        <f t="shared" si="347"/>
        <v>8012.4801914463114</v>
      </c>
      <c r="Y115" s="198">
        <f t="shared" si="347"/>
        <v>9368.2952045093552</v>
      </c>
      <c r="Z115" s="198">
        <f t="shared" si="347"/>
        <v>9416.2913341756066</v>
      </c>
      <c r="AA115" s="198">
        <f t="shared" si="347"/>
        <v>9548.6491892167251</v>
      </c>
      <c r="AB115" s="198">
        <f t="shared" si="347"/>
        <v>10157.330463818293</v>
      </c>
      <c r="AC115" s="198">
        <f t="shared" si="347"/>
        <v>10796.86641978107</v>
      </c>
      <c r="AD115" s="198">
        <f t="shared" si="347"/>
        <v>11615.618302730121</v>
      </c>
      <c r="AE115" s="198">
        <f t="shared" si="347"/>
        <v>12741.17018806843</v>
      </c>
      <c r="AF115" s="198">
        <f t="shared" si="347"/>
        <v>13552.270890299213</v>
      </c>
      <c r="AG115" s="198">
        <f t="shared" si="347"/>
        <v>14031.005795866105</v>
      </c>
      <c r="AH115" s="198">
        <f t="shared" si="347"/>
        <v>14527.132314243881</v>
      </c>
      <c r="AI115" s="198">
        <f t="shared" si="347"/>
        <v>15041.297541490698</v>
      </c>
      <c r="AJ115" s="198">
        <f t="shared" si="347"/>
        <v>15574.173171845236</v>
      </c>
      <c r="AK115" s="198">
        <f t="shared" si="347"/>
        <v>16126.456035517289</v>
      </c>
      <c r="AL115" s="198">
        <f t="shared" si="347"/>
        <v>15308.946026098667</v>
      </c>
      <c r="AM115" s="198">
        <f t="shared" si="347"/>
        <v>15284.038059914845</v>
      </c>
      <c r="AN115" s="198">
        <f t="shared" si="347"/>
        <v>14648.501069138505</v>
      </c>
      <c r="AO115" s="198">
        <f t="shared" si="347"/>
        <v>14375.863772627574</v>
      </c>
      <c r="AP115" s="198">
        <f t="shared" si="347"/>
        <v>14303.659969533717</v>
      </c>
      <c r="AQ115" s="198">
        <f t="shared" si="347"/>
        <v>14001.501614273056</v>
      </c>
      <c r="AR115" s="198">
        <f t="shared" si="347"/>
        <v>14354.851321182021</v>
      </c>
      <c r="AS115" s="198">
        <f t="shared" si="347"/>
        <v>14763.628455542605</v>
      </c>
      <c r="AT115" s="198">
        <f t="shared" si="347"/>
        <v>14745.512517972182</v>
      </c>
      <c r="AU115" s="198">
        <f t="shared" si="347"/>
        <v>14974.356426428447</v>
      </c>
      <c r="AV115" s="198">
        <f t="shared" si="347"/>
        <v>14105.021713284967</v>
      </c>
      <c r="AW115" s="198">
        <f t="shared" si="347"/>
        <v>13116.540824286009</v>
      </c>
      <c r="AX115" s="198">
        <f t="shared" si="347"/>
        <v>9567.6991388296028</v>
      </c>
      <c r="AY115" s="198">
        <f t="shared" si="347"/>
        <v>6077.9896673420444</v>
      </c>
      <c r="AZ115" s="198">
        <f t="shared" si="347"/>
        <v>4746.8550902232446</v>
      </c>
      <c r="BA115" s="198">
        <f t="shared" si="347"/>
        <v>4222.0521076690129</v>
      </c>
      <c r="BB115" s="198">
        <f t="shared" si="347"/>
        <v>3653.4238406543409</v>
      </c>
      <c r="BC115" s="198">
        <f t="shared" si="347"/>
        <v>2655.7972814343784</v>
      </c>
      <c r="BD115" s="198">
        <f t="shared" si="347"/>
        <v>902.79924458734877</v>
      </c>
    </row>
    <row r="116" spans="1:56" s="71" customFormat="1" x14ac:dyDescent="0.4">
      <c r="A116" s="61" t="s">
        <v>68</v>
      </c>
      <c r="B116" s="197">
        <f>SUM(C116:BB116)</f>
        <v>258433.03087418393</v>
      </c>
      <c r="C116" s="198">
        <f t="shared" si="347"/>
        <v>17.697950000000002</v>
      </c>
      <c r="D116" s="198">
        <f t="shared" si="347"/>
        <v>78.936149999999998</v>
      </c>
      <c r="E116" s="198">
        <f t="shared" si="347"/>
        <v>414.99543000000006</v>
      </c>
      <c r="F116" s="198">
        <f t="shared" si="347"/>
        <v>956.32118000000014</v>
      </c>
      <c r="G116" s="198">
        <f t="shared" si="347"/>
        <v>3420.6824000000001</v>
      </c>
      <c r="H116" s="198">
        <f t="shared" si="347"/>
        <v>4154.0603417406446</v>
      </c>
      <c r="I116" s="198">
        <f t="shared" si="347"/>
        <v>4519.5036900783289</v>
      </c>
      <c r="J116" s="198">
        <f t="shared" si="347"/>
        <v>4767.1280936762578</v>
      </c>
      <c r="K116" s="198">
        <f t="shared" si="347"/>
        <v>5277.4030176388378</v>
      </c>
      <c r="L116" s="198">
        <f t="shared" si="347"/>
        <v>5254.2171933150239</v>
      </c>
      <c r="M116" s="198">
        <f t="shared" si="347"/>
        <v>5809.2664704604904</v>
      </c>
      <c r="N116" s="198">
        <f t="shared" si="347"/>
        <v>5896.4829554347989</v>
      </c>
      <c r="O116" s="198">
        <f t="shared" si="347"/>
        <v>6029.6561257689418</v>
      </c>
      <c r="P116" s="198">
        <f t="shared" si="347"/>
        <v>5910.1733442428649</v>
      </c>
      <c r="Q116" s="198">
        <f t="shared" si="347"/>
        <v>5692.858028990413</v>
      </c>
      <c r="R116" s="198">
        <f t="shared" si="347"/>
        <v>5540.8657117843486</v>
      </c>
      <c r="S116" s="198">
        <f t="shared" si="347"/>
        <v>5013.1950793281067</v>
      </c>
      <c r="T116" s="198">
        <f t="shared" si="347"/>
        <v>4486.3581809500265</v>
      </c>
      <c r="U116" s="198">
        <f t="shared" si="347"/>
        <v>4134.95269377355</v>
      </c>
      <c r="V116" s="198">
        <f t="shared" si="347"/>
        <v>3772.8270904774699</v>
      </c>
      <c r="W116" s="198">
        <f t="shared" si="347"/>
        <v>4000.7244600670701</v>
      </c>
      <c r="X116" s="198">
        <f t="shared" si="347"/>
        <v>4443.7202450288969</v>
      </c>
      <c r="Y116" s="198">
        <f t="shared" si="347"/>
        <v>6311.7851445417427</v>
      </c>
      <c r="Z116" s="198">
        <f t="shared" si="347"/>
        <v>8255.8505184796686</v>
      </c>
      <c r="AA116" s="198">
        <f t="shared" si="347"/>
        <v>8858.5922670639502</v>
      </c>
      <c r="AB116" s="198">
        <f t="shared" si="347"/>
        <v>8952.457920725612</v>
      </c>
      <c r="AC116" s="198">
        <f t="shared" si="347"/>
        <v>9033.6817239002103</v>
      </c>
      <c r="AD116" s="198">
        <f t="shared" si="347"/>
        <v>9348.5042676423418</v>
      </c>
      <c r="AE116" s="198">
        <f t="shared" si="347"/>
        <v>10060.103807693939</v>
      </c>
      <c r="AF116" s="198">
        <f t="shared" si="347"/>
        <v>10168.080803329853</v>
      </c>
      <c r="AG116" s="198">
        <f t="shared" si="347"/>
        <v>9688.2713433682875</v>
      </c>
      <c r="AH116" s="198">
        <f t="shared" si="347"/>
        <v>9191.0339026841466</v>
      </c>
      <c r="AI116" s="198">
        <f t="shared" si="347"/>
        <v>8675.7201318872794</v>
      </c>
      <c r="AJ116" s="198">
        <f t="shared" si="347"/>
        <v>8141.6571149668753</v>
      </c>
      <c r="AK116" s="198">
        <f t="shared" si="347"/>
        <v>7588.1461575041685</v>
      </c>
      <c r="AL116" s="198">
        <f t="shared" si="347"/>
        <v>7027.1758844545948</v>
      </c>
      <c r="AM116" s="198">
        <f t="shared" si="347"/>
        <v>6509.6805565206178</v>
      </c>
      <c r="AN116" s="198">
        <f t="shared" si="347"/>
        <v>6004.868063803422</v>
      </c>
      <c r="AO116" s="198">
        <f t="shared" si="347"/>
        <v>5515.045103220973</v>
      </c>
      <c r="AP116" s="198">
        <f t="shared" si="347"/>
        <v>5028.9248662101445</v>
      </c>
      <c r="AQ116" s="198">
        <f t="shared" si="347"/>
        <v>4545.7253619659677</v>
      </c>
      <c r="AR116" s="198">
        <f t="shared" si="347"/>
        <v>4064.0893132371934</v>
      </c>
      <c r="AS116" s="198">
        <f t="shared" si="347"/>
        <v>3568.3700388766101</v>
      </c>
      <c r="AT116" s="198">
        <f t="shared" si="347"/>
        <v>3064.9396864470341</v>
      </c>
      <c r="AU116" s="198">
        <f t="shared" si="347"/>
        <v>2556.4340179907676</v>
      </c>
      <c r="AV116" s="198">
        <f t="shared" si="347"/>
        <v>2050.1180111342524</v>
      </c>
      <c r="AW116" s="198">
        <f t="shared" si="347"/>
        <v>1556.0353426682759</v>
      </c>
      <c r="AX116" s="198">
        <f t="shared" si="347"/>
        <v>1094.3641818548456</v>
      </c>
      <c r="AY116" s="198">
        <f t="shared" si="347"/>
        <v>778.35641447402713</v>
      </c>
      <c r="AZ116" s="198">
        <f t="shared" si="347"/>
        <v>571.12499406544487</v>
      </c>
      <c r="BA116" s="198">
        <f t="shared" si="347"/>
        <v>392.47039548753901</v>
      </c>
      <c r="BB116" s="198">
        <f t="shared" si="347"/>
        <v>239.39770522808408</v>
      </c>
      <c r="BC116" s="198">
        <f t="shared" si="347"/>
        <v>102.47699291941474</v>
      </c>
      <c r="BD116" s="198">
        <f t="shared" si="347"/>
        <v>17.31799616325533</v>
      </c>
    </row>
    <row r="117" spans="1:56" s="71" customFormat="1" x14ac:dyDescent="0.4">
      <c r="A117" s="61" t="s">
        <v>69</v>
      </c>
      <c r="B117" s="197">
        <f>SUM(C117:BB117)</f>
        <v>778235.8970624319</v>
      </c>
      <c r="C117" s="198">
        <f t="shared" si="347"/>
        <v>17.697950000000002</v>
      </c>
      <c r="D117" s="198">
        <f t="shared" si="347"/>
        <v>91.106340000000003</v>
      </c>
      <c r="E117" s="198">
        <f t="shared" si="347"/>
        <v>555.65317000000005</v>
      </c>
      <c r="F117" s="198">
        <f t="shared" si="347"/>
        <v>1479.3383600000002</v>
      </c>
      <c r="G117" s="198">
        <f t="shared" si="347"/>
        <v>5971.8577599999999</v>
      </c>
      <c r="H117" s="198">
        <f t="shared" si="347"/>
        <v>7774.7855217406441</v>
      </c>
      <c r="I117" s="198">
        <f t="shared" si="347"/>
        <v>9226.8529408529175</v>
      </c>
      <c r="J117" s="198">
        <f t="shared" si="347"/>
        <v>10055.596986489823</v>
      </c>
      <c r="K117" s="198">
        <f t="shared" si="347"/>
        <v>11750.370103662299</v>
      </c>
      <c r="L117" s="198">
        <f t="shared" si="347"/>
        <v>12486.539499387571</v>
      </c>
      <c r="M117" s="198">
        <f t="shared" si="347"/>
        <v>13863.934888111018</v>
      </c>
      <c r="N117" s="198">
        <f t="shared" si="347"/>
        <v>14545.103948970558</v>
      </c>
      <c r="O117" s="198">
        <f t="shared" si="347"/>
        <v>15618.354396463918</v>
      </c>
      <c r="P117" s="198">
        <f t="shared" si="347"/>
        <v>16334.633290354524</v>
      </c>
      <c r="Q117" s="198">
        <f t="shared" si="347"/>
        <v>16843.458784030976</v>
      </c>
      <c r="R117" s="198">
        <f t="shared" si="347"/>
        <v>17607.553257996493</v>
      </c>
      <c r="S117" s="198">
        <f t="shared" si="347"/>
        <v>17695.85268886534</v>
      </c>
      <c r="T117" s="198">
        <f t="shared" si="347"/>
        <v>17516.349973300254</v>
      </c>
      <c r="U117" s="198">
        <f t="shared" si="347"/>
        <v>17180.659192534149</v>
      </c>
      <c r="V117" s="198">
        <f t="shared" si="347"/>
        <v>13065.419174911429</v>
      </c>
      <c r="W117" s="198">
        <f t="shared" si="347"/>
        <v>12510.57489029397</v>
      </c>
      <c r="X117" s="198">
        <f t="shared" si="347"/>
        <v>12456.200436475207</v>
      </c>
      <c r="Y117" s="198">
        <f t="shared" si="347"/>
        <v>15680.080349051097</v>
      </c>
      <c r="Z117" s="198">
        <f t="shared" si="347"/>
        <v>17672.141852655273</v>
      </c>
      <c r="AA117" s="198">
        <f t="shared" si="347"/>
        <v>18407.241456280673</v>
      </c>
      <c r="AB117" s="198">
        <f t="shared" si="347"/>
        <v>19109.788384543903</v>
      </c>
      <c r="AC117" s="198">
        <f t="shared" si="347"/>
        <v>19830.548143681281</v>
      </c>
      <c r="AD117" s="198">
        <f t="shared" si="347"/>
        <v>20964.122570372463</v>
      </c>
      <c r="AE117" s="198">
        <f t="shared" si="347"/>
        <v>22801.273995762371</v>
      </c>
      <c r="AF117" s="198">
        <f t="shared" si="347"/>
        <v>23720.351693629069</v>
      </c>
      <c r="AG117" s="198">
        <f t="shared" si="347"/>
        <v>23719.277139234393</v>
      </c>
      <c r="AH117" s="198">
        <f t="shared" si="347"/>
        <v>23718.166216928028</v>
      </c>
      <c r="AI117" s="198">
        <f t="shared" si="347"/>
        <v>23717.017673377977</v>
      </c>
      <c r="AJ117" s="198">
        <f t="shared" si="347"/>
        <v>23715.83028681211</v>
      </c>
      <c r="AK117" s="198">
        <f t="shared" si="347"/>
        <v>23714.602193021456</v>
      </c>
      <c r="AL117" s="198">
        <f t="shared" si="347"/>
        <v>22336.121910553258</v>
      </c>
      <c r="AM117" s="198">
        <f t="shared" si="347"/>
        <v>21793.718616435464</v>
      </c>
      <c r="AN117" s="198">
        <f t="shared" si="347"/>
        <v>20653.369132941927</v>
      </c>
      <c r="AO117" s="198">
        <f t="shared" si="347"/>
        <v>19890.908875848545</v>
      </c>
      <c r="AP117" s="198">
        <f t="shared" si="347"/>
        <v>19332.584835743863</v>
      </c>
      <c r="AQ117" s="198">
        <f t="shared" si="347"/>
        <v>18547.226976239024</v>
      </c>
      <c r="AR117" s="198">
        <f t="shared" si="347"/>
        <v>18418.940634419214</v>
      </c>
      <c r="AS117" s="198">
        <f t="shared" si="347"/>
        <v>18331.998494419215</v>
      </c>
      <c r="AT117" s="198">
        <f t="shared" si="347"/>
        <v>17810.452204419216</v>
      </c>
      <c r="AU117" s="198">
        <f t="shared" si="347"/>
        <v>17530.790444419214</v>
      </c>
      <c r="AV117" s="198">
        <f t="shared" si="347"/>
        <v>16155.139724419219</v>
      </c>
      <c r="AW117" s="198">
        <f t="shared" si="347"/>
        <v>14672.576166954284</v>
      </c>
      <c r="AX117" s="198">
        <f t="shared" si="347"/>
        <v>10662.063320684449</v>
      </c>
      <c r="AY117" s="198">
        <f t="shared" si="347"/>
        <v>6856.3460818160711</v>
      </c>
      <c r="AZ117" s="198">
        <f t="shared" si="347"/>
        <v>5317.9800842886898</v>
      </c>
      <c r="BA117" s="198">
        <f t="shared" si="347"/>
        <v>4614.5225031565515</v>
      </c>
      <c r="BB117" s="198">
        <f t="shared" si="347"/>
        <v>3892.8215458824252</v>
      </c>
      <c r="BC117" s="198">
        <f t="shared" si="347"/>
        <v>2758.2742743537933</v>
      </c>
      <c r="BD117" s="198">
        <f t="shared" si="347"/>
        <v>920.11724075060408</v>
      </c>
    </row>
  </sheetData>
  <pageMargins left="0.7" right="0.7" top="0.75" bottom="0.75" header="0.3" footer="0.3"/>
  <pageSetup paperSize="5" scale="8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ABFB-22C5-4E7D-A68B-D0E59E733D6C}">
  <sheetPr>
    <pageSetUpPr fitToPage="1"/>
  </sheetPr>
  <dimension ref="A1:BF117"/>
  <sheetViews>
    <sheetView zoomScale="40" zoomScaleNormal="40" workbookViewId="0">
      <pane xSplit="2" ySplit="4" topLeftCell="C5" activePane="bottomRight" state="frozen"/>
      <selection activeCell="H38" sqref="H38"/>
      <selection pane="topRight" activeCell="H38" sqref="H38"/>
      <selection pane="bottomLeft" activeCell="H38" sqref="H38"/>
      <selection pane="bottomRight"/>
    </sheetView>
  </sheetViews>
  <sheetFormatPr defaultColWidth="8.53125" defaultRowHeight="13.15" outlineLevelRow="1" outlineLevelCol="1" x14ac:dyDescent="0.4"/>
  <cols>
    <col min="1" max="1" width="44.46484375" style="72" customWidth="1"/>
    <col min="2" max="2" width="12.73046875" style="74" customWidth="1"/>
    <col min="3" max="18" width="10.73046875" style="71" customWidth="1" outlineLevel="1"/>
    <col min="19" max="29" width="10.73046875" style="71" customWidth="1"/>
    <col min="30" max="56" width="10.73046875" style="71" customWidth="1" outlineLevel="1"/>
    <col min="57" max="16384" width="8.53125" style="71"/>
  </cols>
  <sheetData>
    <row r="1" spans="1:58" x14ac:dyDescent="0.4">
      <c r="A1" s="72" t="s">
        <v>162</v>
      </c>
    </row>
    <row r="3" spans="1:58" s="78" customFormat="1" ht="15" x14ac:dyDescent="0.4">
      <c r="A3" s="76" t="s">
        <v>63</v>
      </c>
      <c r="B3" s="77" t="s">
        <v>21</v>
      </c>
      <c r="C3" s="77">
        <v>2000</v>
      </c>
      <c r="D3" s="77">
        <v>2001</v>
      </c>
      <c r="E3" s="77">
        <v>2002</v>
      </c>
      <c r="F3" s="77">
        <v>2003</v>
      </c>
      <c r="G3" s="77">
        <v>2004</v>
      </c>
      <c r="H3" s="77">
        <v>2005</v>
      </c>
      <c r="I3" s="77">
        <v>2006</v>
      </c>
      <c r="J3" s="77">
        <v>2007</v>
      </c>
      <c r="K3" s="77">
        <v>2008</v>
      </c>
      <c r="L3" s="77">
        <v>2009</v>
      </c>
      <c r="M3" s="77">
        <v>2010</v>
      </c>
      <c r="N3" s="77">
        <v>2011</v>
      </c>
      <c r="O3" s="77">
        <v>2012</v>
      </c>
      <c r="P3" s="77">
        <v>2013</v>
      </c>
      <c r="Q3" s="77">
        <v>2014</v>
      </c>
      <c r="R3" s="77">
        <v>2015</v>
      </c>
      <c r="S3" s="77">
        <v>2016</v>
      </c>
      <c r="T3" s="77">
        <v>2017</v>
      </c>
      <c r="U3" s="77">
        <v>2018</v>
      </c>
      <c r="V3" s="77">
        <v>2019</v>
      </c>
      <c r="W3" s="77">
        <v>2020</v>
      </c>
      <c r="X3" s="77">
        <v>2021</v>
      </c>
      <c r="Y3" s="77">
        <v>2022</v>
      </c>
      <c r="Z3" s="77">
        <v>2023</v>
      </c>
      <c r="AA3" s="77">
        <v>2024</v>
      </c>
      <c r="AB3" s="77">
        <v>2025</v>
      </c>
      <c r="AC3" s="77">
        <v>2026</v>
      </c>
      <c r="AD3" s="77">
        <v>2027</v>
      </c>
      <c r="AE3" s="77">
        <v>2028</v>
      </c>
      <c r="AF3" s="77">
        <v>2029</v>
      </c>
      <c r="AG3" s="77">
        <v>2030</v>
      </c>
      <c r="AH3" s="77">
        <v>2031</v>
      </c>
      <c r="AI3" s="77">
        <v>2032</v>
      </c>
      <c r="AJ3" s="77">
        <v>2033</v>
      </c>
      <c r="AK3" s="77">
        <v>2034</v>
      </c>
      <c r="AL3" s="77">
        <v>2035</v>
      </c>
      <c r="AM3" s="77">
        <v>2036</v>
      </c>
      <c r="AN3" s="77">
        <v>2037</v>
      </c>
      <c r="AO3" s="77">
        <v>2038</v>
      </c>
      <c r="AP3" s="77">
        <v>2039</v>
      </c>
      <c r="AQ3" s="77">
        <v>2040</v>
      </c>
      <c r="AR3" s="77">
        <v>2041</v>
      </c>
      <c r="AS3" s="77">
        <v>2042</v>
      </c>
      <c r="AT3" s="77">
        <v>2043</v>
      </c>
      <c r="AU3" s="77">
        <v>2044</v>
      </c>
      <c r="AV3" s="77">
        <v>2045</v>
      </c>
      <c r="AW3" s="77">
        <v>2046</v>
      </c>
      <c r="AX3" s="77">
        <v>2047</v>
      </c>
      <c r="AY3" s="77">
        <v>2048</v>
      </c>
      <c r="AZ3" s="77">
        <v>2049</v>
      </c>
      <c r="BA3" s="77">
        <v>2050</v>
      </c>
      <c r="BB3" s="77">
        <v>2051</v>
      </c>
      <c r="BC3" s="77">
        <v>2052</v>
      </c>
      <c r="BD3" s="77">
        <v>2053</v>
      </c>
      <c r="BE3" s="62"/>
    </row>
    <row r="4" spans="1:58" x14ac:dyDescent="0.4">
      <c r="A4" s="65" t="s">
        <v>161</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row>
    <row r="5" spans="1:58" s="75" customFormat="1" x14ac:dyDescent="0.4">
      <c r="A5" s="204" t="s">
        <v>151</v>
      </c>
      <c r="B5" s="207">
        <f>SUM(C5:BB5)</f>
        <v>304180.33100901003</v>
      </c>
      <c r="C5" s="205">
        <v>0</v>
      </c>
      <c r="D5" s="205">
        <v>0</v>
      </c>
      <c r="E5" s="205">
        <v>0</v>
      </c>
      <c r="F5" s="205">
        <v>0</v>
      </c>
      <c r="G5" s="205">
        <v>0</v>
      </c>
      <c r="H5" s="205">
        <v>7500</v>
      </c>
      <c r="I5" s="205">
        <v>4000</v>
      </c>
      <c r="J5" s="205">
        <v>19300</v>
      </c>
      <c r="K5" s="205">
        <v>55752.608000000007</v>
      </c>
      <c r="L5" s="205">
        <v>8762.0580000000009</v>
      </c>
      <c r="M5" s="205">
        <v>6961.4610000000002</v>
      </c>
      <c r="N5" s="205">
        <v>22617</v>
      </c>
      <c r="O5" s="205">
        <v>9926</v>
      </c>
      <c r="P5" s="205">
        <v>1176.1043999999999</v>
      </c>
      <c r="Q5" s="205">
        <v>22690.900310000001</v>
      </c>
      <c r="R5" s="205">
        <v>10410.199299010001</v>
      </c>
      <c r="S5" s="205">
        <v>9330</v>
      </c>
      <c r="T5" s="205">
        <v>31899</v>
      </c>
      <c r="U5" s="205">
        <v>21595</v>
      </c>
      <c r="V5" s="205">
        <v>10900</v>
      </c>
      <c r="W5" s="205">
        <v>28860</v>
      </c>
      <c r="X5" s="205">
        <v>32500</v>
      </c>
      <c r="Y5" s="205"/>
      <c r="Z5" s="205"/>
      <c r="AA5" s="205"/>
      <c r="AB5" s="220"/>
      <c r="AC5" s="202"/>
      <c r="AD5" s="202"/>
      <c r="AE5" s="202"/>
      <c r="AF5" s="202"/>
      <c r="AG5" s="202"/>
      <c r="AH5" s="202"/>
      <c r="AI5" s="202"/>
      <c r="AJ5" s="202"/>
      <c r="AK5" s="202"/>
      <c r="AL5" s="202"/>
      <c r="AM5" s="202"/>
      <c r="AN5" s="202"/>
      <c r="AO5" s="202"/>
      <c r="AP5" s="202"/>
      <c r="AQ5" s="202"/>
      <c r="AR5" s="206"/>
      <c r="AS5" s="206"/>
      <c r="AT5" s="206"/>
    </row>
    <row r="6" spans="1:58" x14ac:dyDescent="0.4">
      <c r="B6" s="211"/>
      <c r="C6" s="186"/>
      <c r="D6" s="186"/>
      <c r="E6" s="186"/>
      <c r="F6" s="186"/>
      <c r="G6" s="186"/>
      <c r="H6" s="186"/>
      <c r="I6" s="186"/>
      <c r="J6" s="186"/>
      <c r="K6" s="186"/>
      <c r="L6" s="186"/>
      <c r="M6" s="186"/>
      <c r="N6" s="186"/>
      <c r="O6" s="186"/>
      <c r="P6" s="186"/>
      <c r="Q6" s="186"/>
      <c r="R6" s="189"/>
      <c r="S6" s="189"/>
      <c r="T6" s="189"/>
      <c r="U6" s="189"/>
      <c r="V6" s="189"/>
      <c r="W6" s="189"/>
      <c r="X6" s="189"/>
      <c r="Y6" s="189"/>
      <c r="Z6" s="189"/>
      <c r="AA6" s="189"/>
      <c r="AB6" s="188"/>
      <c r="AC6" s="188"/>
      <c r="AD6" s="188"/>
      <c r="AE6" s="188"/>
      <c r="AF6" s="188"/>
      <c r="AG6" s="188"/>
      <c r="AH6" s="188"/>
      <c r="AI6" s="188"/>
      <c r="AJ6" s="188"/>
      <c r="AK6" s="188"/>
      <c r="AL6" s="188"/>
      <c r="AM6" s="188"/>
      <c r="AN6" s="188"/>
      <c r="AO6" s="188"/>
      <c r="AP6" s="188"/>
      <c r="AQ6" s="188"/>
      <c r="AR6" s="187"/>
      <c r="AS6" s="187"/>
      <c r="AT6" s="187"/>
    </row>
    <row r="7" spans="1:58" s="75" customFormat="1" x14ac:dyDescent="0.4">
      <c r="A7" s="204" t="s">
        <v>154</v>
      </c>
      <c r="B7" s="207">
        <f>SUM(C7:BB7)</f>
        <v>97154.617494541977</v>
      </c>
      <c r="C7" s="205"/>
      <c r="D7" s="205"/>
      <c r="E7" s="205"/>
      <c r="F7" s="205"/>
      <c r="G7" s="205"/>
      <c r="H7" s="205"/>
      <c r="I7" s="205"/>
      <c r="J7" s="205"/>
      <c r="K7" s="205"/>
      <c r="L7" s="205"/>
      <c r="M7" s="205"/>
      <c r="N7" s="205"/>
      <c r="O7" s="205"/>
      <c r="P7" s="205"/>
      <c r="Q7" s="205"/>
      <c r="R7" s="205"/>
      <c r="S7" s="205"/>
      <c r="T7" s="205"/>
      <c r="U7" s="205"/>
      <c r="V7" s="205"/>
      <c r="W7" s="205"/>
      <c r="X7" s="205">
        <f>SUM('input-capital'!H71:M71)-SUM(S5:X5)-(10945+516-6233-106-7631)</f>
        <v>10741.434043141984</v>
      </c>
      <c r="Y7" s="205">
        <f>'input-capital'!N71</f>
        <v>38664.274971400002</v>
      </c>
      <c r="Z7" s="205">
        <f>'input-capital'!O71</f>
        <v>23679.701759999996</v>
      </c>
      <c r="AA7" s="205">
        <f>'input-capital'!P71</f>
        <v>9380.0179200000002</v>
      </c>
      <c r="AB7" s="205">
        <f>'input-capital'!Q71</f>
        <v>367.952</v>
      </c>
      <c r="AC7" s="205">
        <f>'input-capital'!R71</f>
        <v>331.15679999999998</v>
      </c>
      <c r="AD7" s="205">
        <f>'input-capital'!S71</f>
        <v>6995.04</v>
      </c>
      <c r="AE7" s="205">
        <f>'input-capital'!T71</f>
        <v>6995.04</v>
      </c>
      <c r="AF7" s="205"/>
      <c r="AG7" s="205"/>
      <c r="AH7" s="205"/>
      <c r="AI7" s="205"/>
      <c r="AJ7" s="205"/>
      <c r="AK7" s="205"/>
      <c r="AL7" s="205"/>
      <c r="AM7" s="205"/>
      <c r="AN7" s="205"/>
      <c r="AO7" s="205"/>
      <c r="AP7" s="205"/>
      <c r="AQ7" s="205"/>
      <c r="AR7" s="206"/>
      <c r="AS7" s="206"/>
      <c r="AT7" s="206"/>
    </row>
    <row r="8" spans="1:58" s="75" customFormat="1" x14ac:dyDescent="0.4">
      <c r="A8" s="79" t="s">
        <v>152</v>
      </c>
      <c r="B8" s="207"/>
      <c r="C8" s="205"/>
      <c r="D8" s="205"/>
      <c r="E8" s="205"/>
      <c r="F8" s="205"/>
      <c r="G8" s="205"/>
      <c r="H8" s="205"/>
      <c r="I8" s="205"/>
      <c r="J8" s="205"/>
      <c r="K8" s="205"/>
      <c r="L8" s="205"/>
      <c r="M8" s="205"/>
      <c r="N8" s="205"/>
      <c r="O8" s="205"/>
      <c r="P8" s="205"/>
      <c r="Q8" s="205"/>
      <c r="R8" s="190"/>
      <c r="S8" s="190"/>
      <c r="T8" s="190"/>
      <c r="U8" s="190"/>
      <c r="V8" s="190"/>
      <c r="W8" s="190"/>
      <c r="X8" s="190">
        <f>'input-debt-WDN-25'!X8</f>
        <v>3.5499999999999997E-2</v>
      </c>
      <c r="Y8" s="190">
        <f>'input-debt-WDN-25'!Y8</f>
        <v>3.6415259999999998E-2</v>
      </c>
      <c r="Z8" s="190">
        <f>'input-debt-WDN-25'!Z8</f>
        <v>3.7098519999999996E-2</v>
      </c>
      <c r="AA8" s="190">
        <f>'input-debt-WDN-25'!AA8</f>
        <v>3.7396639999999995E-2</v>
      </c>
      <c r="AB8" s="190">
        <f>'input-debt-WDN-25'!AB8</f>
        <v>3.7600429999999997E-2</v>
      </c>
      <c r="AC8" s="190">
        <f>'input-debt-WDN-25'!AC8</f>
        <v>3.7866709999999998E-2</v>
      </c>
      <c r="AD8" s="190">
        <f>'input-debt-WDN-25'!AD8</f>
        <v>3.8151930000000001E-2</v>
      </c>
      <c r="AE8" s="190">
        <f>'input-debt-WDN-25'!AE8</f>
        <v>3.8365109999999994E-2</v>
      </c>
      <c r="AF8" s="206"/>
      <c r="AG8" s="206"/>
      <c r="AH8" s="206"/>
      <c r="AI8" s="206"/>
      <c r="AJ8" s="206"/>
      <c r="AK8" s="206"/>
      <c r="AL8" s="206"/>
      <c r="AM8" s="206"/>
      <c r="AN8" s="206"/>
      <c r="AO8" s="206"/>
      <c r="AP8" s="206"/>
      <c r="AQ8" s="206"/>
      <c r="AR8" s="206"/>
      <c r="AS8" s="206"/>
      <c r="AT8" s="206"/>
    </row>
    <row r="9" spans="1:58" s="75" customFormat="1" x14ac:dyDescent="0.4">
      <c r="A9" s="79" t="s">
        <v>153</v>
      </c>
      <c r="B9" s="207"/>
      <c r="C9" s="205"/>
      <c r="D9" s="205"/>
      <c r="E9" s="205"/>
      <c r="F9" s="205"/>
      <c r="G9" s="205"/>
      <c r="H9" s="205"/>
      <c r="I9" s="205"/>
      <c r="J9" s="205"/>
      <c r="K9" s="205"/>
      <c r="L9" s="205"/>
      <c r="M9" s="205"/>
      <c r="N9" s="205"/>
      <c r="O9" s="205"/>
      <c r="P9" s="205"/>
      <c r="Q9" s="205"/>
      <c r="R9" s="189"/>
      <c r="S9" s="189"/>
      <c r="T9" s="189"/>
      <c r="U9" s="189"/>
      <c r="V9" s="189"/>
      <c r="W9" s="189"/>
      <c r="X9" s="189">
        <v>25</v>
      </c>
      <c r="Y9" s="189">
        <v>25</v>
      </c>
      <c r="Z9" s="189">
        <v>25</v>
      </c>
      <c r="AA9" s="189">
        <v>25</v>
      </c>
      <c r="AB9" s="189">
        <v>25</v>
      </c>
      <c r="AC9" s="189">
        <v>25</v>
      </c>
      <c r="AD9" s="189">
        <v>25</v>
      </c>
      <c r="AE9" s="189">
        <v>25</v>
      </c>
      <c r="AF9" s="206"/>
      <c r="AG9" s="206"/>
      <c r="AH9" s="206"/>
      <c r="AI9" s="206"/>
      <c r="AJ9" s="206"/>
      <c r="AK9" s="206"/>
      <c r="AL9" s="206"/>
      <c r="AM9" s="206"/>
      <c r="AN9" s="206"/>
      <c r="AO9" s="206"/>
      <c r="AP9" s="206"/>
      <c r="AQ9" s="206"/>
      <c r="AR9" s="206"/>
      <c r="AS9" s="206"/>
      <c r="AT9" s="206"/>
    </row>
    <row r="10" spans="1:58" s="75" customFormat="1" x14ac:dyDescent="0.4">
      <c r="A10" s="79"/>
      <c r="B10" s="207"/>
      <c r="C10" s="205"/>
      <c r="D10" s="205"/>
      <c r="E10" s="205"/>
      <c r="F10" s="205"/>
      <c r="G10" s="205"/>
      <c r="H10" s="205"/>
      <c r="I10" s="205"/>
      <c r="J10" s="205"/>
      <c r="K10" s="205"/>
      <c r="L10" s="205"/>
      <c r="M10" s="205"/>
      <c r="N10" s="205"/>
      <c r="O10" s="205"/>
      <c r="P10" s="205"/>
      <c r="Q10" s="205"/>
      <c r="R10" s="189"/>
      <c r="S10" s="189"/>
      <c r="T10" s="189"/>
      <c r="U10" s="189"/>
      <c r="V10" s="189"/>
      <c r="W10" s="189"/>
      <c r="X10" s="189"/>
      <c r="Y10" s="189"/>
      <c r="Z10" s="189"/>
      <c r="AA10" s="189"/>
      <c r="AB10" s="206"/>
      <c r="AC10" s="206"/>
      <c r="AD10" s="206"/>
      <c r="AE10" s="206"/>
      <c r="AF10" s="206"/>
      <c r="AG10" s="206"/>
      <c r="AH10" s="206"/>
      <c r="AI10" s="206"/>
      <c r="AJ10" s="206"/>
      <c r="AK10" s="206"/>
      <c r="AL10" s="206"/>
      <c r="AM10" s="206"/>
      <c r="AN10" s="206"/>
      <c r="AO10" s="206"/>
      <c r="AP10" s="206"/>
      <c r="AQ10" s="206"/>
      <c r="AR10" s="206"/>
      <c r="AS10" s="206"/>
      <c r="AT10" s="206"/>
    </row>
    <row r="11" spans="1:58" x14ac:dyDescent="0.4">
      <c r="B11" s="211"/>
      <c r="C11" s="186"/>
      <c r="D11" s="186"/>
      <c r="E11" s="186"/>
      <c r="F11" s="186"/>
      <c r="G11" s="186"/>
      <c r="H11" s="186"/>
      <c r="I11" s="186"/>
      <c r="J11" s="186"/>
      <c r="K11" s="186"/>
      <c r="L11" s="186"/>
      <c r="M11" s="186"/>
      <c r="N11" s="186"/>
      <c r="O11" s="186"/>
      <c r="P11" s="186"/>
      <c r="Q11" s="186"/>
      <c r="R11" s="187"/>
      <c r="S11" s="189"/>
      <c r="T11" s="189"/>
      <c r="U11" s="189"/>
      <c r="V11" s="189"/>
      <c r="W11" s="189"/>
      <c r="X11" s="189"/>
      <c r="Y11" s="189"/>
      <c r="Z11" s="189"/>
      <c r="AA11" s="189"/>
      <c r="AB11" s="187"/>
      <c r="AC11" s="187"/>
      <c r="AD11" s="187"/>
      <c r="AE11" s="187"/>
      <c r="AF11" s="187"/>
      <c r="AG11" s="187"/>
      <c r="AH11" s="187"/>
      <c r="AI11" s="187"/>
      <c r="AJ11" s="187"/>
      <c r="AK11" s="187"/>
      <c r="AL11" s="187"/>
      <c r="AM11" s="187"/>
      <c r="AN11" s="187"/>
      <c r="AO11" s="187"/>
      <c r="AP11" s="187"/>
      <c r="AQ11" s="187"/>
      <c r="AR11" s="187"/>
      <c r="AS11" s="187"/>
      <c r="AT11" s="187"/>
    </row>
    <row r="12" spans="1:58" s="202" customFormat="1" hidden="1" outlineLevel="1" x14ac:dyDescent="0.4">
      <c r="A12" s="203" t="s">
        <v>155</v>
      </c>
      <c r="B12" s="221"/>
      <c r="C12" s="217">
        <v>0</v>
      </c>
      <c r="D12" s="217">
        <v>0</v>
      </c>
      <c r="E12" s="217">
        <v>0</v>
      </c>
      <c r="F12" s="217">
        <v>0</v>
      </c>
      <c r="G12" s="217">
        <v>0</v>
      </c>
      <c r="H12" s="218">
        <v>0</v>
      </c>
      <c r="I12" s="218">
        <v>372.14534000000003</v>
      </c>
      <c r="J12" s="218">
        <v>710.26874999999995</v>
      </c>
      <c r="K12" s="218">
        <v>1969.7567970600528</v>
      </c>
      <c r="L12" s="218">
        <v>4282.5923566051124</v>
      </c>
      <c r="M12" s="194">
        <v>4890.8578698835991</v>
      </c>
      <c r="N12" s="194">
        <v>5534.4099077499568</v>
      </c>
      <c r="O12" s="194">
        <v>5831.809503064399</v>
      </c>
      <c r="P12" s="194">
        <v>6379.870011052004</v>
      </c>
      <c r="Q12" s="194">
        <v>6680.3197209106993</v>
      </c>
      <c r="R12" s="217">
        <v>7591.2223526999269</v>
      </c>
      <c r="S12" s="217">
        <v>8205.261233126661</v>
      </c>
      <c r="T12" s="217">
        <v>9088.4417878426848</v>
      </c>
      <c r="U12" s="217">
        <v>10194.723943180101</v>
      </c>
      <c r="V12" s="217">
        <v>11101.4585444237</v>
      </c>
      <c r="W12" s="195">
        <v>12005.815835792298</v>
      </c>
      <c r="X12" s="217">
        <v>12526.188069444501</v>
      </c>
      <c r="Y12" s="217">
        <v>12370.909951194</v>
      </c>
      <c r="Z12" s="217">
        <v>10373.490221071681</v>
      </c>
      <c r="AA12" s="217">
        <v>6479.2374203340205</v>
      </c>
      <c r="AB12" s="217">
        <v>6690.0964537692707</v>
      </c>
      <c r="AC12" s="217">
        <v>6908.1777035652703</v>
      </c>
      <c r="AD12" s="217">
        <v>7133.7415291904799</v>
      </c>
      <c r="AE12" s="217">
        <v>7367.0581812514502</v>
      </c>
      <c r="AF12" s="217">
        <v>7608.4082646608404</v>
      </c>
      <c r="AG12" s="217">
        <v>7858.0827964433411</v>
      </c>
      <c r="AH12" s="217">
        <v>8116.3841571179992</v>
      </c>
      <c r="AI12" s="217">
        <v>8383.62614990773</v>
      </c>
      <c r="AJ12" s="217">
        <v>8660.1345418562396</v>
      </c>
      <c r="AK12" s="217">
        <v>8946.2484235941392</v>
      </c>
      <c r="AL12" s="217">
        <v>7908.7757476744209</v>
      </c>
      <c r="AM12" s="217">
        <v>7043.6146924448403</v>
      </c>
      <c r="AN12" s="217">
        <v>7141.7656476919401</v>
      </c>
      <c r="AO12" s="217">
        <v>6739.1343010049704</v>
      </c>
      <c r="AP12" s="217">
        <v>6899.44242762455</v>
      </c>
      <c r="AQ12" s="217">
        <v>5779.1758757770604</v>
      </c>
      <c r="AR12" s="217">
        <v>5342.2177000000001</v>
      </c>
      <c r="AS12" s="217">
        <v>4404.4551000000001</v>
      </c>
      <c r="AT12" s="217">
        <v>2977.3733999999999</v>
      </c>
      <c r="AU12" s="217">
        <v>1979.7713700000002</v>
      </c>
      <c r="AV12" s="217">
        <v>1203.8669300000001</v>
      </c>
      <c r="AW12" s="217"/>
      <c r="AX12" s="217"/>
      <c r="AY12" s="217"/>
      <c r="AZ12" s="217"/>
      <c r="BA12" s="217"/>
      <c r="BB12" s="217"/>
      <c r="BC12" s="217"/>
      <c r="BD12" s="217"/>
      <c r="BE12" s="221"/>
      <c r="BF12" s="221"/>
    </row>
    <row r="13" spans="1:58" s="202" customFormat="1" hidden="1" outlineLevel="1" x14ac:dyDescent="0.4">
      <c r="A13" s="203" t="s">
        <v>156</v>
      </c>
      <c r="B13" s="221"/>
      <c r="C13" s="217">
        <v>0</v>
      </c>
      <c r="D13" s="217">
        <v>0</v>
      </c>
      <c r="E13" s="217">
        <v>0</v>
      </c>
      <c r="F13" s="217">
        <v>0</v>
      </c>
      <c r="G13" s="217">
        <v>0</v>
      </c>
      <c r="H13" s="218">
        <v>89.693780000000004</v>
      </c>
      <c r="I13" s="218">
        <v>349.47046</v>
      </c>
      <c r="J13" s="218">
        <v>803.19675749999999</v>
      </c>
      <c r="K13" s="218">
        <v>2298.9652210835284</v>
      </c>
      <c r="L13" s="218">
        <v>3950.4076882265922</v>
      </c>
      <c r="M13" s="194">
        <v>4553.7789744208503</v>
      </c>
      <c r="N13" s="194">
        <v>4848.3222163613182</v>
      </c>
      <c r="O13" s="194">
        <v>4648.6671417510597</v>
      </c>
      <c r="P13" s="194">
        <v>4694.1464330383387</v>
      </c>
      <c r="Q13" s="194">
        <v>4455.0779763806004</v>
      </c>
      <c r="R13" s="217">
        <v>4833.8758514737146</v>
      </c>
      <c r="S13" s="217">
        <v>4847.35428938313</v>
      </c>
      <c r="T13" s="217">
        <v>5107.6172162811708</v>
      </c>
      <c r="U13" s="217">
        <v>5581.0100859425802</v>
      </c>
      <c r="V13" s="217">
        <v>5609.8714102225495</v>
      </c>
      <c r="W13" s="195">
        <v>5575.9757133962303</v>
      </c>
      <c r="X13" s="217">
        <v>5513.4610820657908</v>
      </c>
      <c r="Y13" s="217">
        <v>5022.0895387582295</v>
      </c>
      <c r="Z13" s="217">
        <v>4573.9954464979601</v>
      </c>
      <c r="AA13" s="217">
        <v>4285.8946632919997</v>
      </c>
      <c r="AB13" s="217">
        <v>4073.7217377884599</v>
      </c>
      <c r="AC13" s="217">
        <v>3854.2748023637896</v>
      </c>
      <c r="AD13" s="217">
        <v>3627.2914543594002</v>
      </c>
      <c r="AE13" s="217">
        <v>3392.4991885193699</v>
      </c>
      <c r="AF13" s="217">
        <v>3149.6150959203105</v>
      </c>
      <c r="AG13" s="217">
        <v>2898.3457562210397</v>
      </c>
      <c r="AH13" s="217">
        <v>2638.3862240046701</v>
      </c>
      <c r="AI13" s="217">
        <v>2369.42012622841</v>
      </c>
      <c r="AJ13" s="217">
        <v>2091.1188829273501</v>
      </c>
      <c r="AK13" s="217">
        <v>1803.1414962972699</v>
      </c>
      <c r="AL13" s="217">
        <v>1539.4705405581401</v>
      </c>
      <c r="AM13" s="217">
        <v>1317.602619140149</v>
      </c>
      <c r="AN13" s="217">
        <v>1112.753212038966</v>
      </c>
      <c r="AO13" s="217">
        <v>908.622504706575</v>
      </c>
      <c r="AP13" s="217">
        <v>712.83179855679907</v>
      </c>
      <c r="AQ13" s="217">
        <v>523.73887931003094</v>
      </c>
      <c r="AR13" s="217">
        <v>363.36626000000001</v>
      </c>
      <c r="AS13" s="217">
        <v>218.48205999999999</v>
      </c>
      <c r="AT13" s="217">
        <v>115.40741</v>
      </c>
      <c r="AU13" s="217">
        <v>54.163870000000003</v>
      </c>
      <c r="AV13" s="217">
        <v>14.94234</v>
      </c>
      <c r="AW13" s="217"/>
      <c r="AX13" s="217"/>
      <c r="AY13" s="217"/>
      <c r="AZ13" s="217"/>
      <c r="BA13" s="217"/>
      <c r="BB13" s="217"/>
      <c r="BC13" s="217"/>
      <c r="BD13" s="217"/>
      <c r="BE13" s="221"/>
      <c r="BF13" s="221"/>
    </row>
    <row r="14" spans="1:58" s="188" customFormat="1" hidden="1" outlineLevel="1" x14ac:dyDescent="0.4">
      <c r="A14" s="196"/>
      <c r="B14" s="210"/>
      <c r="C14" s="210"/>
      <c r="D14" s="210"/>
      <c r="E14" s="210"/>
      <c r="F14" s="210"/>
      <c r="G14" s="210"/>
      <c r="H14" s="212"/>
      <c r="I14" s="212"/>
      <c r="J14" s="212"/>
      <c r="K14" s="212"/>
      <c r="L14" s="212"/>
      <c r="M14" s="213"/>
      <c r="N14" s="213"/>
      <c r="O14" s="213"/>
      <c r="P14" s="213"/>
      <c r="Q14" s="213"/>
      <c r="R14" s="210"/>
      <c r="S14" s="210"/>
      <c r="T14" s="214"/>
      <c r="U14" s="214"/>
      <c r="V14" s="214"/>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15"/>
      <c r="AS14" s="215"/>
      <c r="AT14" s="215"/>
      <c r="AU14" s="215"/>
      <c r="AV14" s="215"/>
      <c r="AW14" s="215"/>
      <c r="AX14" s="210"/>
      <c r="AY14" s="210"/>
      <c r="AZ14" s="210"/>
      <c r="BA14" s="210"/>
      <c r="BB14" s="210"/>
      <c r="BC14" s="210"/>
      <c r="BD14" s="210"/>
      <c r="BE14" s="210"/>
      <c r="BF14" s="210"/>
    </row>
    <row r="15" spans="1:58" s="187" customFormat="1" hidden="1" outlineLevel="1" x14ac:dyDescent="0.4">
      <c r="A15" s="191" t="s">
        <v>157</v>
      </c>
      <c r="B15" s="216">
        <f>SUM(C15:BC15)</f>
        <v>32500</v>
      </c>
      <c r="C15" s="217"/>
      <c r="D15" s="217"/>
      <c r="E15" s="217"/>
      <c r="F15" s="217"/>
      <c r="G15" s="217"/>
      <c r="H15" s="218"/>
      <c r="I15" s="218"/>
      <c r="J15" s="218"/>
      <c r="K15" s="218"/>
      <c r="L15" s="218"/>
      <c r="M15" s="194"/>
      <c r="N15" s="194"/>
      <c r="O15" s="194"/>
      <c r="P15" s="194"/>
      <c r="Q15" s="194"/>
      <c r="R15" s="217"/>
      <c r="S15" s="217"/>
      <c r="T15" s="217"/>
      <c r="U15" s="217"/>
      <c r="V15" s="217"/>
      <c r="W15" s="209"/>
      <c r="X15" s="217">
        <f>+X5</f>
        <v>32500</v>
      </c>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row>
    <row r="16" spans="1:58" s="206" customFormat="1" hidden="1" outlineLevel="1" x14ac:dyDescent="0.4">
      <c r="A16" s="61" t="s">
        <v>83</v>
      </c>
      <c r="B16" s="216">
        <f>SUM(C16:BC16)</f>
        <v>32500</v>
      </c>
      <c r="C16" s="217"/>
      <c r="D16" s="217"/>
      <c r="E16" s="217"/>
      <c r="F16" s="217"/>
      <c r="G16" s="217"/>
      <c r="H16" s="218"/>
      <c r="I16" s="218"/>
      <c r="J16" s="218"/>
      <c r="K16" s="218"/>
      <c r="L16" s="218"/>
      <c r="M16" s="194"/>
      <c r="N16" s="194"/>
      <c r="O16" s="194"/>
      <c r="P16" s="194"/>
      <c r="Q16" s="194"/>
      <c r="R16" s="217"/>
      <c r="S16" s="217"/>
      <c r="T16" s="217"/>
      <c r="U16" s="217"/>
      <c r="V16" s="217"/>
      <c r="W16" s="209"/>
      <c r="X16" s="217">
        <v>394.42043999999999</v>
      </c>
      <c r="Y16" s="217">
        <v>931.27815999999996</v>
      </c>
      <c r="Z16" s="217">
        <v>956.94681000000003</v>
      </c>
      <c r="AA16" s="217">
        <v>983.32402999999999</v>
      </c>
      <c r="AB16" s="217">
        <v>1010.4293699999999</v>
      </c>
      <c r="AC16" s="217">
        <v>1038.28297</v>
      </c>
      <c r="AD16" s="217">
        <v>1066.90552</v>
      </c>
      <c r="AE16" s="217">
        <v>1096.31827</v>
      </c>
      <c r="AF16" s="217">
        <v>1126.5430699999999</v>
      </c>
      <c r="AG16" s="217">
        <v>1157.6023600000001</v>
      </c>
      <c r="AH16" s="217">
        <v>1189.5192300000001</v>
      </c>
      <c r="AI16" s="217">
        <v>1222.31738</v>
      </c>
      <c r="AJ16" s="217">
        <v>1256.02117</v>
      </c>
      <c r="AK16" s="217">
        <v>1290.6556600000001</v>
      </c>
      <c r="AL16" s="217">
        <v>1326.2465500000001</v>
      </c>
      <c r="AM16" s="217">
        <v>1362.8203100000001</v>
      </c>
      <c r="AN16" s="217">
        <v>1400.4041099999999</v>
      </c>
      <c r="AO16" s="217">
        <v>1439.0259099999998</v>
      </c>
      <c r="AP16" s="217">
        <v>1478.7143700000001</v>
      </c>
      <c r="AQ16" s="217">
        <v>1519.49902</v>
      </c>
      <c r="AR16" s="217">
        <v>1561.4101799999999</v>
      </c>
      <c r="AS16" s="217">
        <v>1604.4789800000003</v>
      </c>
      <c r="AT16" s="217">
        <v>1648.7374500000001</v>
      </c>
      <c r="AU16" s="217">
        <v>1694.2185000000002</v>
      </c>
      <c r="AV16" s="217">
        <v>1740.9559399999998</v>
      </c>
      <c r="AW16" s="217">
        <v>1002.9242400000001</v>
      </c>
      <c r="AX16" s="217">
        <v>0</v>
      </c>
      <c r="AY16" s="217">
        <v>0</v>
      </c>
      <c r="AZ16" s="217"/>
      <c r="BA16" s="217"/>
      <c r="BB16" s="217"/>
      <c r="BC16" s="217"/>
      <c r="BD16" s="217"/>
      <c r="BE16" s="217"/>
      <c r="BF16" s="217"/>
    </row>
    <row r="17" spans="1:58" s="206" customFormat="1" hidden="1" outlineLevel="1" x14ac:dyDescent="0.4">
      <c r="A17" s="61" t="s">
        <v>13</v>
      </c>
      <c r="B17" s="216">
        <f>SUM(C17:BC17)</f>
        <v>12599.953679999999</v>
      </c>
      <c r="C17" s="217"/>
      <c r="D17" s="217"/>
      <c r="E17" s="217"/>
      <c r="F17" s="217"/>
      <c r="G17" s="217"/>
      <c r="H17" s="218"/>
      <c r="I17" s="218"/>
      <c r="J17" s="218"/>
      <c r="K17" s="218"/>
      <c r="L17" s="218"/>
      <c r="M17" s="194"/>
      <c r="N17" s="194"/>
      <c r="O17" s="194"/>
      <c r="P17" s="194"/>
      <c r="Q17" s="194"/>
      <c r="R17" s="217"/>
      <c r="S17" s="217"/>
      <c r="T17" s="217"/>
      <c r="U17" s="217"/>
      <c r="V17" s="217"/>
      <c r="W17" s="209"/>
      <c r="X17" s="217">
        <v>626.66880000000003</v>
      </c>
      <c r="Y17" s="217">
        <v>865.90986999999996</v>
      </c>
      <c r="Z17" s="217">
        <v>840.05293000000006</v>
      </c>
      <c r="AA17" s="217">
        <v>813.48222999999996</v>
      </c>
      <c r="AB17" s="217">
        <v>786.17804000000001</v>
      </c>
      <c r="AC17" s="217">
        <v>758.12009</v>
      </c>
      <c r="AD17" s="217">
        <v>729.28754000000004</v>
      </c>
      <c r="AE17" s="217">
        <v>699.65896999999995</v>
      </c>
      <c r="AF17" s="217">
        <v>669.21236999999996</v>
      </c>
      <c r="AG17" s="217">
        <v>637.92511999999999</v>
      </c>
      <c r="AH17" s="217">
        <v>605.77400999999998</v>
      </c>
      <c r="AI17" s="217">
        <v>572.73510999999996</v>
      </c>
      <c r="AJ17" s="217">
        <v>538.78390000000002</v>
      </c>
      <c r="AK17" s="217">
        <v>503.89515999999998</v>
      </c>
      <c r="AL17" s="217">
        <v>468.04296000000005</v>
      </c>
      <c r="AM17" s="217">
        <v>431.20065</v>
      </c>
      <c r="AN17" s="217">
        <v>393.34087</v>
      </c>
      <c r="AO17" s="217">
        <v>354.43543999999997</v>
      </c>
      <c r="AP17" s="217">
        <v>314.45551</v>
      </c>
      <c r="AQ17" s="217">
        <v>273.37128999999999</v>
      </c>
      <c r="AR17" s="217">
        <v>231.15227999999999</v>
      </c>
      <c r="AS17" s="217">
        <v>187.76709</v>
      </c>
      <c r="AT17" s="217">
        <v>143.18344999999999</v>
      </c>
      <c r="AU17" s="217">
        <v>97.368259999999992</v>
      </c>
      <c r="AV17" s="217">
        <v>50.287389999999995</v>
      </c>
      <c r="AW17" s="217">
        <v>7.6643500000000007</v>
      </c>
      <c r="AX17" s="217">
        <v>0</v>
      </c>
      <c r="AY17" s="217">
        <v>0</v>
      </c>
      <c r="AZ17" s="217"/>
      <c r="BA17" s="217"/>
      <c r="BB17" s="217"/>
      <c r="BC17" s="217"/>
      <c r="BD17" s="217"/>
      <c r="BE17" s="217"/>
      <c r="BF17" s="217"/>
    </row>
    <row r="18" spans="1:58" s="187" customFormat="1" hidden="1" outlineLevel="1" x14ac:dyDescent="0.4">
      <c r="A18" s="61" t="s">
        <v>158</v>
      </c>
      <c r="B18" s="216">
        <f>SUM(C18:BC18)</f>
        <v>45099.953679999991</v>
      </c>
      <c r="C18" s="217"/>
      <c r="D18" s="217"/>
      <c r="E18" s="217"/>
      <c r="F18" s="217"/>
      <c r="G18" s="217"/>
      <c r="H18" s="218"/>
      <c r="I18" s="218"/>
      <c r="J18" s="218"/>
      <c r="K18" s="218"/>
      <c r="L18" s="218"/>
      <c r="M18" s="194"/>
      <c r="N18" s="194"/>
      <c r="O18" s="194"/>
      <c r="P18" s="194"/>
      <c r="Q18" s="194"/>
      <c r="R18" s="217"/>
      <c r="S18" s="217"/>
      <c r="T18" s="217"/>
      <c r="U18" s="217"/>
      <c r="V18" s="217"/>
      <c r="W18" s="209"/>
      <c r="X18" s="217">
        <f t="shared" ref="X18:BD18" si="0">X16+X17</f>
        <v>1021.08924</v>
      </c>
      <c r="Y18" s="217">
        <f t="shared" si="0"/>
        <v>1797.1880299999998</v>
      </c>
      <c r="Z18" s="217">
        <f t="shared" si="0"/>
        <v>1796.9997400000002</v>
      </c>
      <c r="AA18" s="217">
        <f t="shared" si="0"/>
        <v>1796.8062599999998</v>
      </c>
      <c r="AB18" s="217">
        <f t="shared" si="0"/>
        <v>1796.6074100000001</v>
      </c>
      <c r="AC18" s="217">
        <f t="shared" si="0"/>
        <v>1796.4030600000001</v>
      </c>
      <c r="AD18" s="217">
        <f t="shared" si="0"/>
        <v>1796.1930600000001</v>
      </c>
      <c r="AE18" s="217">
        <f t="shared" si="0"/>
        <v>1795.9772399999999</v>
      </c>
      <c r="AF18" s="217">
        <f t="shared" si="0"/>
        <v>1795.7554399999999</v>
      </c>
      <c r="AG18" s="217">
        <f t="shared" si="0"/>
        <v>1795.5274800000002</v>
      </c>
      <c r="AH18" s="217">
        <f t="shared" si="0"/>
        <v>1795.29324</v>
      </c>
      <c r="AI18" s="217">
        <f t="shared" si="0"/>
        <v>1795.05249</v>
      </c>
      <c r="AJ18" s="217">
        <f t="shared" si="0"/>
        <v>1794.8050699999999</v>
      </c>
      <c r="AK18" s="217">
        <f t="shared" si="0"/>
        <v>1794.5508200000002</v>
      </c>
      <c r="AL18" s="217">
        <f t="shared" si="0"/>
        <v>1794.2895100000001</v>
      </c>
      <c r="AM18" s="217">
        <f t="shared" si="0"/>
        <v>1794.0209600000001</v>
      </c>
      <c r="AN18" s="217">
        <f t="shared" si="0"/>
        <v>1793.7449799999999</v>
      </c>
      <c r="AO18" s="217">
        <f t="shared" si="0"/>
        <v>1793.4613499999998</v>
      </c>
      <c r="AP18" s="217">
        <f t="shared" si="0"/>
        <v>1793.1698800000001</v>
      </c>
      <c r="AQ18" s="217">
        <f t="shared" si="0"/>
        <v>1792.87031</v>
      </c>
      <c r="AR18" s="217">
        <f t="shared" si="0"/>
        <v>1792.5624599999999</v>
      </c>
      <c r="AS18" s="217">
        <f t="shared" si="0"/>
        <v>1792.2460700000004</v>
      </c>
      <c r="AT18" s="217">
        <f t="shared" si="0"/>
        <v>1791.9209000000001</v>
      </c>
      <c r="AU18" s="217">
        <f t="shared" si="0"/>
        <v>1791.5867600000001</v>
      </c>
      <c r="AV18" s="217">
        <f t="shared" si="0"/>
        <v>1791.2433299999998</v>
      </c>
      <c r="AW18" s="217">
        <f t="shared" si="0"/>
        <v>1010.5885900000001</v>
      </c>
      <c r="AX18" s="217">
        <f t="shared" si="0"/>
        <v>0</v>
      </c>
      <c r="AY18" s="217">
        <f t="shared" si="0"/>
        <v>0</v>
      </c>
      <c r="AZ18" s="217">
        <f t="shared" si="0"/>
        <v>0</v>
      </c>
      <c r="BA18" s="217">
        <f t="shared" si="0"/>
        <v>0</v>
      </c>
      <c r="BB18" s="217">
        <f t="shared" si="0"/>
        <v>0</v>
      </c>
      <c r="BC18" s="217">
        <f t="shared" si="0"/>
        <v>0</v>
      </c>
      <c r="BD18" s="217">
        <f t="shared" si="0"/>
        <v>0</v>
      </c>
      <c r="BE18" s="217"/>
      <c r="BF18" s="217"/>
    </row>
    <row r="19" spans="1:58" s="187" customFormat="1" hidden="1" outlineLevel="1" x14ac:dyDescent="0.4">
      <c r="A19" s="61" t="s">
        <v>66</v>
      </c>
      <c r="B19" s="216"/>
      <c r="C19" s="217"/>
      <c r="D19" s="217"/>
      <c r="E19" s="217"/>
      <c r="F19" s="217"/>
      <c r="G19" s="217"/>
      <c r="H19" s="218"/>
      <c r="I19" s="218"/>
      <c r="J19" s="218"/>
      <c r="K19" s="218"/>
      <c r="L19" s="218"/>
      <c r="M19" s="194"/>
      <c r="N19" s="194"/>
      <c r="O19" s="194"/>
      <c r="P19" s="194"/>
      <c r="Q19" s="194"/>
      <c r="R19" s="217"/>
      <c r="S19" s="217"/>
      <c r="T19" s="217"/>
      <c r="U19" s="217"/>
      <c r="V19" s="217"/>
      <c r="W19" s="209"/>
      <c r="X19" s="217">
        <f>X15-X16</f>
        <v>32105.579559999998</v>
      </c>
      <c r="Y19" s="217">
        <f>X19-Y16</f>
        <v>31174.301399999997</v>
      </c>
      <c r="Z19" s="217">
        <f t="shared" ref="Z19:AR19" si="1">Y19-Z16</f>
        <v>30217.354589999995</v>
      </c>
      <c r="AA19" s="217">
        <f t="shared" si="1"/>
        <v>29234.030559999996</v>
      </c>
      <c r="AB19" s="217">
        <f t="shared" si="1"/>
        <v>28223.601189999994</v>
      </c>
      <c r="AC19" s="217">
        <f t="shared" si="1"/>
        <v>27185.318219999994</v>
      </c>
      <c r="AD19" s="217">
        <f t="shared" si="1"/>
        <v>26118.412699999993</v>
      </c>
      <c r="AE19" s="217">
        <f t="shared" si="1"/>
        <v>25022.094429999994</v>
      </c>
      <c r="AF19" s="217">
        <f t="shared" si="1"/>
        <v>23895.551359999994</v>
      </c>
      <c r="AG19" s="217">
        <f t="shared" si="1"/>
        <v>22737.948999999993</v>
      </c>
      <c r="AH19" s="217">
        <f t="shared" si="1"/>
        <v>21548.429769999992</v>
      </c>
      <c r="AI19" s="217">
        <f t="shared" si="1"/>
        <v>20326.112389999991</v>
      </c>
      <c r="AJ19" s="217">
        <f t="shared" si="1"/>
        <v>19070.091219999991</v>
      </c>
      <c r="AK19" s="217">
        <f t="shared" si="1"/>
        <v>17779.435559999991</v>
      </c>
      <c r="AL19" s="217">
        <f t="shared" si="1"/>
        <v>16453.189009999991</v>
      </c>
      <c r="AM19" s="217">
        <f t="shared" si="1"/>
        <v>15090.368699999992</v>
      </c>
      <c r="AN19" s="217">
        <f t="shared" si="1"/>
        <v>13689.964589999992</v>
      </c>
      <c r="AO19" s="217">
        <f t="shared" si="1"/>
        <v>12250.938679999992</v>
      </c>
      <c r="AP19" s="217">
        <f t="shared" si="1"/>
        <v>10772.224309999992</v>
      </c>
      <c r="AQ19" s="217">
        <f t="shared" si="1"/>
        <v>9252.725289999993</v>
      </c>
      <c r="AR19" s="217">
        <f t="shared" si="1"/>
        <v>7691.3151099999932</v>
      </c>
      <c r="AS19" s="217">
        <f>AR19-AS16</f>
        <v>6086.8361299999924</v>
      </c>
      <c r="AT19" s="217">
        <f>AS19-AT16</f>
        <v>4438.0986799999919</v>
      </c>
      <c r="AU19" s="217">
        <f>AT19-AU16</f>
        <v>2743.8801799999919</v>
      </c>
      <c r="AV19" s="217">
        <f>AU19-AV16</f>
        <v>1002.9242399999921</v>
      </c>
      <c r="AW19" s="217">
        <f>AV19-AW16</f>
        <v>-7.9580786405131221E-12</v>
      </c>
      <c r="AX19" s="217">
        <f t="shared" ref="AX19:BD19" si="2">AW19-AX16</f>
        <v>-7.9580786405131221E-12</v>
      </c>
      <c r="AY19" s="217">
        <f t="shared" si="2"/>
        <v>-7.9580786405131221E-12</v>
      </c>
      <c r="AZ19" s="217">
        <f t="shared" si="2"/>
        <v>-7.9580786405131221E-12</v>
      </c>
      <c r="BA19" s="217">
        <f t="shared" si="2"/>
        <v>-7.9580786405131221E-12</v>
      </c>
      <c r="BB19" s="217">
        <f t="shared" si="2"/>
        <v>-7.9580786405131221E-12</v>
      </c>
      <c r="BC19" s="217">
        <f t="shared" si="2"/>
        <v>-7.9580786405131221E-12</v>
      </c>
      <c r="BD19" s="217">
        <f t="shared" si="2"/>
        <v>-7.9580786405131221E-12</v>
      </c>
      <c r="BE19" s="217"/>
      <c r="BF19" s="217"/>
    </row>
    <row r="20" spans="1:58" s="187" customFormat="1" hidden="1" outlineLevel="1" x14ac:dyDescent="0.4">
      <c r="A20" s="208"/>
      <c r="B20" s="216"/>
      <c r="C20" s="217"/>
      <c r="D20" s="217"/>
      <c r="E20" s="217"/>
      <c r="F20" s="217"/>
      <c r="G20" s="217"/>
      <c r="H20" s="218"/>
      <c r="I20" s="218"/>
      <c r="J20" s="218"/>
      <c r="K20" s="218"/>
      <c r="L20" s="218"/>
      <c r="M20" s="194"/>
      <c r="N20" s="194"/>
      <c r="O20" s="194"/>
      <c r="P20" s="194"/>
      <c r="Q20" s="194"/>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row>
    <row r="21" spans="1:58" collapsed="1" x14ac:dyDescent="0.4">
      <c r="A21" s="74" t="s">
        <v>67</v>
      </c>
      <c r="B21" s="216">
        <f>SUM(C21:BB21)</f>
        <v>0</v>
      </c>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row>
    <row r="22" spans="1:58" x14ac:dyDescent="0.4">
      <c r="A22" s="72" t="s">
        <v>64</v>
      </c>
      <c r="B22" s="216">
        <f>SUM(C22:BB22)</f>
        <v>304180.33100901003</v>
      </c>
      <c r="C22" s="209">
        <v>0</v>
      </c>
      <c r="D22" s="209">
        <v>0</v>
      </c>
      <c r="E22" s="209">
        <v>0</v>
      </c>
      <c r="F22" s="209">
        <v>0</v>
      </c>
      <c r="G22" s="209">
        <v>0</v>
      </c>
      <c r="H22" s="209">
        <v>7500</v>
      </c>
      <c r="I22" s="209">
        <v>4000</v>
      </c>
      <c r="J22" s="209">
        <v>19300</v>
      </c>
      <c r="K22" s="209">
        <v>55752.608000000007</v>
      </c>
      <c r="L22" s="209">
        <v>8762.0580000000009</v>
      </c>
      <c r="M22" s="209">
        <v>6961.4610000000002</v>
      </c>
      <c r="N22" s="209">
        <v>22617</v>
      </c>
      <c r="O22" s="209">
        <v>9926</v>
      </c>
      <c r="P22" s="209">
        <v>1176.1043999999999</v>
      </c>
      <c r="Q22" s="209">
        <v>22690.900310000001</v>
      </c>
      <c r="R22" s="209">
        <v>10410.199299010001</v>
      </c>
      <c r="S22" s="209">
        <v>9330</v>
      </c>
      <c r="T22" s="209">
        <v>31899</v>
      </c>
      <c r="U22" s="209">
        <v>21595</v>
      </c>
      <c r="V22" s="209">
        <f t="shared" ref="V22:BD22" si="3">+V5</f>
        <v>10900</v>
      </c>
      <c r="W22" s="209">
        <f t="shared" si="3"/>
        <v>28860</v>
      </c>
      <c r="X22" s="209">
        <f t="shared" si="3"/>
        <v>32500</v>
      </c>
      <c r="Y22" s="209">
        <f t="shared" si="3"/>
        <v>0</v>
      </c>
      <c r="Z22" s="209">
        <f t="shared" si="3"/>
        <v>0</v>
      </c>
      <c r="AA22" s="209">
        <f t="shared" si="3"/>
        <v>0</v>
      </c>
      <c r="AB22" s="209">
        <f t="shared" si="3"/>
        <v>0</v>
      </c>
      <c r="AC22" s="209">
        <f t="shared" si="3"/>
        <v>0</v>
      </c>
      <c r="AD22" s="209">
        <f t="shared" si="3"/>
        <v>0</v>
      </c>
      <c r="AE22" s="209">
        <f t="shared" si="3"/>
        <v>0</v>
      </c>
      <c r="AF22" s="209">
        <f t="shared" si="3"/>
        <v>0</v>
      </c>
      <c r="AG22" s="209">
        <f t="shared" si="3"/>
        <v>0</v>
      </c>
      <c r="AH22" s="209">
        <f t="shared" si="3"/>
        <v>0</v>
      </c>
      <c r="AI22" s="209">
        <f t="shared" si="3"/>
        <v>0</v>
      </c>
      <c r="AJ22" s="209">
        <f t="shared" si="3"/>
        <v>0</v>
      </c>
      <c r="AK22" s="209">
        <f t="shared" si="3"/>
        <v>0</v>
      </c>
      <c r="AL22" s="209">
        <f t="shared" si="3"/>
        <v>0</v>
      </c>
      <c r="AM22" s="209">
        <f t="shared" si="3"/>
        <v>0</v>
      </c>
      <c r="AN22" s="209">
        <f t="shared" si="3"/>
        <v>0</v>
      </c>
      <c r="AO22" s="209">
        <f t="shared" si="3"/>
        <v>0</v>
      </c>
      <c r="AP22" s="209">
        <f t="shared" si="3"/>
        <v>0</v>
      </c>
      <c r="AQ22" s="209">
        <f t="shared" si="3"/>
        <v>0</v>
      </c>
      <c r="AR22" s="209">
        <f t="shared" si="3"/>
        <v>0</v>
      </c>
      <c r="AS22" s="209">
        <f t="shared" si="3"/>
        <v>0</v>
      </c>
      <c r="AT22" s="209">
        <f t="shared" si="3"/>
        <v>0</v>
      </c>
      <c r="AU22" s="209">
        <f t="shared" si="3"/>
        <v>0</v>
      </c>
      <c r="AV22" s="209">
        <f t="shared" si="3"/>
        <v>0</v>
      </c>
      <c r="AW22" s="209">
        <f t="shared" si="3"/>
        <v>0</v>
      </c>
      <c r="AX22" s="209">
        <f t="shared" si="3"/>
        <v>0</v>
      </c>
      <c r="AY22" s="209">
        <f t="shared" si="3"/>
        <v>0</v>
      </c>
      <c r="AZ22" s="209">
        <f t="shared" si="3"/>
        <v>0</v>
      </c>
      <c r="BA22" s="209">
        <f t="shared" si="3"/>
        <v>0</v>
      </c>
      <c r="BB22" s="209">
        <f t="shared" si="3"/>
        <v>0</v>
      </c>
      <c r="BC22" s="209">
        <f t="shared" si="3"/>
        <v>0</v>
      </c>
      <c r="BD22" s="209">
        <f t="shared" si="3"/>
        <v>0</v>
      </c>
      <c r="BE22" s="209"/>
      <c r="BF22" s="209"/>
    </row>
    <row r="23" spans="1:58" s="73" customFormat="1" x14ac:dyDescent="0.4">
      <c r="A23" s="60" t="s">
        <v>84</v>
      </c>
      <c r="B23" s="216">
        <f>SUM(C23:BB23)</f>
        <v>304180.33100900985</v>
      </c>
      <c r="C23" s="209">
        <f t="shared" ref="C23:BD24" si="4">+C12+C16</f>
        <v>0</v>
      </c>
      <c r="D23" s="209">
        <f t="shared" si="4"/>
        <v>0</v>
      </c>
      <c r="E23" s="209">
        <f t="shared" si="4"/>
        <v>0</v>
      </c>
      <c r="F23" s="209">
        <f t="shared" si="4"/>
        <v>0</v>
      </c>
      <c r="G23" s="209">
        <f t="shared" si="4"/>
        <v>0</v>
      </c>
      <c r="H23" s="209">
        <f t="shared" si="4"/>
        <v>0</v>
      </c>
      <c r="I23" s="209">
        <f t="shared" si="4"/>
        <v>372.14534000000003</v>
      </c>
      <c r="J23" s="209">
        <f t="shared" si="4"/>
        <v>710.26874999999995</v>
      </c>
      <c r="K23" s="209">
        <f t="shared" si="4"/>
        <v>1969.7567970600528</v>
      </c>
      <c r="L23" s="209">
        <f t="shared" si="4"/>
        <v>4282.5923566051124</v>
      </c>
      <c r="M23" s="209">
        <f t="shared" si="4"/>
        <v>4890.8578698835991</v>
      </c>
      <c r="N23" s="209">
        <f t="shared" si="4"/>
        <v>5534.4099077499568</v>
      </c>
      <c r="O23" s="209">
        <f t="shared" si="4"/>
        <v>5831.809503064399</v>
      </c>
      <c r="P23" s="209">
        <f t="shared" si="4"/>
        <v>6379.870011052004</v>
      </c>
      <c r="Q23" s="209">
        <f t="shared" si="4"/>
        <v>6680.3197209106993</v>
      </c>
      <c r="R23" s="209">
        <f t="shared" si="4"/>
        <v>7591.2223526999269</v>
      </c>
      <c r="S23" s="209">
        <f t="shared" si="4"/>
        <v>8205.261233126661</v>
      </c>
      <c r="T23" s="209">
        <f t="shared" si="4"/>
        <v>9088.4417878426848</v>
      </c>
      <c r="U23" s="209">
        <f t="shared" si="4"/>
        <v>10194.723943180101</v>
      </c>
      <c r="V23" s="209">
        <f t="shared" si="4"/>
        <v>11101.4585444237</v>
      </c>
      <c r="W23" s="209">
        <f t="shared" si="4"/>
        <v>12005.815835792298</v>
      </c>
      <c r="X23" s="209">
        <f t="shared" si="4"/>
        <v>12920.608509444501</v>
      </c>
      <c r="Y23" s="209">
        <f t="shared" si="4"/>
        <v>13302.188111194</v>
      </c>
      <c r="Z23" s="209">
        <f t="shared" si="4"/>
        <v>11330.43703107168</v>
      </c>
      <c r="AA23" s="209">
        <f t="shared" si="4"/>
        <v>7462.5614503340203</v>
      </c>
      <c r="AB23" s="209">
        <f t="shared" si="4"/>
        <v>7700.5258237692706</v>
      </c>
      <c r="AC23" s="209">
        <f t="shared" si="4"/>
        <v>7946.4606735652706</v>
      </c>
      <c r="AD23" s="209">
        <f t="shared" si="4"/>
        <v>8200.6470491904802</v>
      </c>
      <c r="AE23" s="209">
        <f t="shared" si="4"/>
        <v>8463.3764512514499</v>
      </c>
      <c r="AF23" s="209">
        <f t="shared" si="4"/>
        <v>8734.9513346608401</v>
      </c>
      <c r="AG23" s="209">
        <f t="shared" si="4"/>
        <v>9015.6851564433418</v>
      </c>
      <c r="AH23" s="209">
        <f t="shared" si="4"/>
        <v>9305.903387118</v>
      </c>
      <c r="AI23" s="209">
        <f t="shared" si="4"/>
        <v>9605.9435299077304</v>
      </c>
      <c r="AJ23" s="209">
        <f t="shared" si="4"/>
        <v>9916.1557118562396</v>
      </c>
      <c r="AK23" s="209">
        <f t="shared" si="4"/>
        <v>10236.90408359414</v>
      </c>
      <c r="AL23" s="209">
        <f t="shared" si="4"/>
        <v>9235.0222976744208</v>
      </c>
      <c r="AM23" s="209">
        <f t="shared" si="4"/>
        <v>8406.4350024448395</v>
      </c>
      <c r="AN23" s="209">
        <f t="shared" si="4"/>
        <v>8542.1697576919396</v>
      </c>
      <c r="AO23" s="209">
        <f t="shared" si="4"/>
        <v>8178.1602110049698</v>
      </c>
      <c r="AP23" s="209">
        <f t="shared" si="4"/>
        <v>8378.1567976245497</v>
      </c>
      <c r="AQ23" s="209">
        <f t="shared" si="4"/>
        <v>7298.6748957770606</v>
      </c>
      <c r="AR23" s="209">
        <f t="shared" si="4"/>
        <v>6903.62788</v>
      </c>
      <c r="AS23" s="209">
        <f t="shared" si="4"/>
        <v>6008.9340800000009</v>
      </c>
      <c r="AT23" s="209">
        <f t="shared" si="4"/>
        <v>4626.11085</v>
      </c>
      <c r="AU23" s="209">
        <f t="shared" si="4"/>
        <v>3673.9898700000003</v>
      </c>
      <c r="AV23" s="209">
        <f t="shared" si="4"/>
        <v>2944.82287</v>
      </c>
      <c r="AW23" s="209">
        <f t="shared" si="4"/>
        <v>1002.9242400000001</v>
      </c>
      <c r="AX23" s="209">
        <f t="shared" si="4"/>
        <v>0</v>
      </c>
      <c r="AY23" s="209">
        <f t="shared" si="4"/>
        <v>0</v>
      </c>
      <c r="AZ23" s="209">
        <f t="shared" si="4"/>
        <v>0</v>
      </c>
      <c r="BA23" s="209">
        <f t="shared" si="4"/>
        <v>0</v>
      </c>
      <c r="BB23" s="209">
        <f t="shared" si="4"/>
        <v>0</v>
      </c>
      <c r="BC23" s="209">
        <f t="shared" si="4"/>
        <v>0</v>
      </c>
      <c r="BD23" s="209">
        <f t="shared" si="4"/>
        <v>0</v>
      </c>
      <c r="BE23" s="209"/>
      <c r="BF23" s="209"/>
    </row>
    <row r="24" spans="1:58" s="73" customFormat="1" x14ac:dyDescent="0.4">
      <c r="A24" s="60" t="s">
        <v>68</v>
      </c>
      <c r="B24" s="216">
        <f>SUM(C24:BB24)</f>
        <v>131022.02188501641</v>
      </c>
      <c r="C24" s="209">
        <f t="shared" si="4"/>
        <v>0</v>
      </c>
      <c r="D24" s="209">
        <f t="shared" si="4"/>
        <v>0</v>
      </c>
      <c r="E24" s="209">
        <f t="shared" si="4"/>
        <v>0</v>
      </c>
      <c r="F24" s="209">
        <f t="shared" si="4"/>
        <v>0</v>
      </c>
      <c r="G24" s="209">
        <f t="shared" si="4"/>
        <v>0</v>
      </c>
      <c r="H24" s="209">
        <f t="shared" si="4"/>
        <v>89.693780000000004</v>
      </c>
      <c r="I24" s="209">
        <f t="shared" si="4"/>
        <v>349.47046</v>
      </c>
      <c r="J24" s="209">
        <f t="shared" si="4"/>
        <v>803.19675749999999</v>
      </c>
      <c r="K24" s="209">
        <f t="shared" si="4"/>
        <v>2298.9652210835284</v>
      </c>
      <c r="L24" s="209">
        <f t="shared" si="4"/>
        <v>3950.4076882265922</v>
      </c>
      <c r="M24" s="209">
        <f t="shared" si="4"/>
        <v>4553.7789744208503</v>
      </c>
      <c r="N24" s="209">
        <f t="shared" si="4"/>
        <v>4848.3222163613182</v>
      </c>
      <c r="O24" s="209">
        <f t="shared" si="4"/>
        <v>4648.6671417510597</v>
      </c>
      <c r="P24" s="209">
        <f t="shared" si="4"/>
        <v>4694.1464330383387</v>
      </c>
      <c r="Q24" s="209">
        <f t="shared" si="4"/>
        <v>4455.0779763806004</v>
      </c>
      <c r="R24" s="209">
        <f t="shared" si="4"/>
        <v>4833.8758514737146</v>
      </c>
      <c r="S24" s="209">
        <f t="shared" si="4"/>
        <v>4847.35428938313</v>
      </c>
      <c r="T24" s="209">
        <f t="shared" si="4"/>
        <v>5107.6172162811708</v>
      </c>
      <c r="U24" s="209">
        <f t="shared" si="4"/>
        <v>5581.0100859425802</v>
      </c>
      <c r="V24" s="209">
        <f t="shared" si="4"/>
        <v>5609.8714102225495</v>
      </c>
      <c r="W24" s="209">
        <f t="shared" si="4"/>
        <v>5575.9757133962303</v>
      </c>
      <c r="X24" s="209">
        <f t="shared" si="4"/>
        <v>6140.1298820657912</v>
      </c>
      <c r="Y24" s="209">
        <f t="shared" si="4"/>
        <v>5887.999408758229</v>
      </c>
      <c r="Z24" s="209">
        <f t="shared" si="4"/>
        <v>5414.0483764979599</v>
      </c>
      <c r="AA24" s="209">
        <f t="shared" si="4"/>
        <v>5099.3768932919993</v>
      </c>
      <c r="AB24" s="209">
        <f t="shared" si="4"/>
        <v>4859.8997777884597</v>
      </c>
      <c r="AC24" s="209">
        <f t="shared" si="4"/>
        <v>4612.3948923637899</v>
      </c>
      <c r="AD24" s="209">
        <f t="shared" si="4"/>
        <v>4356.5789943594</v>
      </c>
      <c r="AE24" s="209">
        <f t="shared" si="4"/>
        <v>4092.1581585193699</v>
      </c>
      <c r="AF24" s="209">
        <f t="shared" si="4"/>
        <v>3818.8274659203107</v>
      </c>
      <c r="AG24" s="209">
        <f t="shared" si="4"/>
        <v>3536.2708762210395</v>
      </c>
      <c r="AH24" s="209">
        <f t="shared" si="4"/>
        <v>3244.1602340046702</v>
      </c>
      <c r="AI24" s="209">
        <f t="shared" si="4"/>
        <v>2942.1552362284101</v>
      </c>
      <c r="AJ24" s="209">
        <f t="shared" si="4"/>
        <v>2629.90278292735</v>
      </c>
      <c r="AK24" s="209">
        <f t="shared" si="4"/>
        <v>2307.0366562972699</v>
      </c>
      <c r="AL24" s="209">
        <f t="shared" si="4"/>
        <v>2007.5135005581401</v>
      </c>
      <c r="AM24" s="209">
        <f t="shared" si="4"/>
        <v>1748.803269140149</v>
      </c>
      <c r="AN24" s="209">
        <f t="shared" si="4"/>
        <v>1506.094082038966</v>
      </c>
      <c r="AO24" s="209">
        <f t="shared" si="4"/>
        <v>1263.057944706575</v>
      </c>
      <c r="AP24" s="209">
        <f t="shared" si="4"/>
        <v>1027.287308556799</v>
      </c>
      <c r="AQ24" s="209">
        <f t="shared" si="4"/>
        <v>797.11016931003087</v>
      </c>
      <c r="AR24" s="209">
        <f t="shared" si="4"/>
        <v>594.51854000000003</v>
      </c>
      <c r="AS24" s="209">
        <f t="shared" si="4"/>
        <v>406.24914999999999</v>
      </c>
      <c r="AT24" s="209">
        <f t="shared" si="4"/>
        <v>258.59086000000002</v>
      </c>
      <c r="AU24" s="209">
        <f t="shared" si="4"/>
        <v>151.53213</v>
      </c>
      <c r="AV24" s="209">
        <f t="shared" si="4"/>
        <v>65.229729999999989</v>
      </c>
      <c r="AW24" s="209">
        <f t="shared" si="4"/>
        <v>7.6643500000000007</v>
      </c>
      <c r="AX24" s="209">
        <f t="shared" si="4"/>
        <v>0</v>
      </c>
      <c r="AY24" s="209">
        <f t="shared" si="4"/>
        <v>0</v>
      </c>
      <c r="AZ24" s="209">
        <f t="shared" si="4"/>
        <v>0</v>
      </c>
      <c r="BA24" s="209">
        <f t="shared" si="4"/>
        <v>0</v>
      </c>
      <c r="BB24" s="209">
        <f t="shared" si="4"/>
        <v>0</v>
      </c>
      <c r="BC24" s="209">
        <f t="shared" si="4"/>
        <v>0</v>
      </c>
      <c r="BD24" s="209">
        <f t="shared" si="4"/>
        <v>0</v>
      </c>
      <c r="BE24" s="209"/>
      <c r="BF24" s="209"/>
    </row>
    <row r="25" spans="1:58" s="73" customFormat="1" x14ac:dyDescent="0.4">
      <c r="A25" s="60" t="s">
        <v>69</v>
      </c>
      <c r="B25" s="216">
        <f>SUM(C25:BB25)</f>
        <v>435202.35289402632</v>
      </c>
      <c r="C25" s="209">
        <f t="shared" ref="C25:AR25" si="5">+C24+C23</f>
        <v>0</v>
      </c>
      <c r="D25" s="209">
        <f t="shared" si="5"/>
        <v>0</v>
      </c>
      <c r="E25" s="209">
        <f t="shared" si="5"/>
        <v>0</v>
      </c>
      <c r="F25" s="209">
        <f t="shared" si="5"/>
        <v>0</v>
      </c>
      <c r="G25" s="209">
        <f t="shared" si="5"/>
        <v>0</v>
      </c>
      <c r="H25" s="209">
        <f t="shared" si="5"/>
        <v>89.693780000000004</v>
      </c>
      <c r="I25" s="209">
        <f t="shared" si="5"/>
        <v>721.61580000000004</v>
      </c>
      <c r="J25" s="209">
        <f t="shared" si="5"/>
        <v>1513.4655075000001</v>
      </c>
      <c r="K25" s="209">
        <f t="shared" si="5"/>
        <v>4268.7220181435814</v>
      </c>
      <c r="L25" s="209">
        <f t="shared" si="5"/>
        <v>8233.0000448317041</v>
      </c>
      <c r="M25" s="209">
        <f t="shared" si="5"/>
        <v>9444.6368443044485</v>
      </c>
      <c r="N25" s="209">
        <f t="shared" si="5"/>
        <v>10382.732124111275</v>
      </c>
      <c r="O25" s="209">
        <f t="shared" si="5"/>
        <v>10480.476644815459</v>
      </c>
      <c r="P25" s="209">
        <f t="shared" si="5"/>
        <v>11074.016444090343</v>
      </c>
      <c r="Q25" s="209">
        <f t="shared" si="5"/>
        <v>11135.397697291301</v>
      </c>
      <c r="R25" s="209">
        <f t="shared" si="5"/>
        <v>12425.098204173642</v>
      </c>
      <c r="S25" s="209">
        <f t="shared" si="5"/>
        <v>13052.61552250979</v>
      </c>
      <c r="T25" s="209">
        <f t="shared" si="5"/>
        <v>14196.059004123856</v>
      </c>
      <c r="U25" s="209">
        <f t="shared" si="5"/>
        <v>15775.734029122681</v>
      </c>
      <c r="V25" s="209">
        <f t="shared" si="5"/>
        <v>16711.329954646251</v>
      </c>
      <c r="W25" s="209">
        <f t="shared" si="5"/>
        <v>17581.791549188529</v>
      </c>
      <c r="X25" s="209">
        <f t="shared" si="5"/>
        <v>19060.738391510291</v>
      </c>
      <c r="Y25" s="209">
        <f t="shared" si="5"/>
        <v>19190.187519952229</v>
      </c>
      <c r="Z25" s="209">
        <f t="shared" si="5"/>
        <v>16744.485407569642</v>
      </c>
      <c r="AA25" s="209">
        <f t="shared" si="5"/>
        <v>12561.93834362602</v>
      </c>
      <c r="AB25" s="209">
        <f t="shared" si="5"/>
        <v>12560.42560155773</v>
      </c>
      <c r="AC25" s="209">
        <f t="shared" si="5"/>
        <v>12558.855565929061</v>
      </c>
      <c r="AD25" s="209">
        <f t="shared" si="5"/>
        <v>12557.226043549879</v>
      </c>
      <c r="AE25" s="209">
        <f t="shared" si="5"/>
        <v>12555.534609770821</v>
      </c>
      <c r="AF25" s="209">
        <f t="shared" si="5"/>
        <v>12553.778800581151</v>
      </c>
      <c r="AG25" s="209">
        <f t="shared" si="5"/>
        <v>12551.95603266438</v>
      </c>
      <c r="AH25" s="209">
        <f t="shared" si="5"/>
        <v>12550.06362112267</v>
      </c>
      <c r="AI25" s="209">
        <f t="shared" si="5"/>
        <v>12548.09876613614</v>
      </c>
      <c r="AJ25" s="209">
        <f t="shared" si="5"/>
        <v>12546.058494783589</v>
      </c>
      <c r="AK25" s="209">
        <f t="shared" si="5"/>
        <v>12543.94073989141</v>
      </c>
      <c r="AL25" s="209">
        <f t="shared" si="5"/>
        <v>11242.53579823256</v>
      </c>
      <c r="AM25" s="209">
        <f t="shared" si="5"/>
        <v>10155.238271584989</v>
      </c>
      <c r="AN25" s="209">
        <f t="shared" si="5"/>
        <v>10048.263839730906</v>
      </c>
      <c r="AO25" s="209">
        <f t="shared" si="5"/>
        <v>9441.2181557115455</v>
      </c>
      <c r="AP25" s="209">
        <f t="shared" si="5"/>
        <v>9405.4441061813486</v>
      </c>
      <c r="AQ25" s="209">
        <f t="shared" si="5"/>
        <v>8095.7850650870914</v>
      </c>
      <c r="AR25" s="209">
        <f t="shared" si="5"/>
        <v>7498.14642</v>
      </c>
      <c r="AS25" s="209">
        <f>+AS24+AS23</f>
        <v>6415.1832300000005</v>
      </c>
      <c r="AT25" s="209">
        <f>+AT24+AT23</f>
        <v>4884.7017100000003</v>
      </c>
      <c r="AU25" s="209">
        <f>+AU24+AU23</f>
        <v>3825.5220000000004</v>
      </c>
      <c r="AV25" s="209">
        <f>+AV24+AV23</f>
        <v>3010.0526</v>
      </c>
      <c r="AW25" s="209">
        <f t="shared" ref="AW25:BD25" si="6">+AW24+AW23</f>
        <v>1010.5885900000001</v>
      </c>
      <c r="AX25" s="209">
        <f t="shared" si="6"/>
        <v>0</v>
      </c>
      <c r="AY25" s="209">
        <f t="shared" si="6"/>
        <v>0</v>
      </c>
      <c r="AZ25" s="209">
        <f t="shared" si="6"/>
        <v>0</v>
      </c>
      <c r="BA25" s="209">
        <f t="shared" si="6"/>
        <v>0</v>
      </c>
      <c r="BB25" s="209">
        <f t="shared" si="6"/>
        <v>0</v>
      </c>
      <c r="BC25" s="209">
        <f t="shared" si="6"/>
        <v>0</v>
      </c>
      <c r="BD25" s="209">
        <f t="shared" si="6"/>
        <v>0</v>
      </c>
      <c r="BE25" s="209"/>
      <c r="BF25" s="209"/>
    </row>
    <row r="26" spans="1:58" s="73" customFormat="1" x14ac:dyDescent="0.4">
      <c r="A26" s="60" t="s">
        <v>66</v>
      </c>
      <c r="B26" s="216"/>
      <c r="C26" s="209">
        <f>+C22-C23+B26</f>
        <v>0</v>
      </c>
      <c r="D26" s="209">
        <f>+D22-D23+C26</f>
        <v>0</v>
      </c>
      <c r="E26" s="209">
        <f>+E22-E23+D26</f>
        <v>0</v>
      </c>
      <c r="F26" s="209">
        <f>+F22-F23+E26</f>
        <v>0</v>
      </c>
      <c r="G26" s="209">
        <f>+G22-G23+F26</f>
        <v>0</v>
      </c>
      <c r="H26" s="209">
        <f>+G26+H22-H23</f>
        <v>7500</v>
      </c>
      <c r="I26" s="209">
        <f>+H26+I22-I23</f>
        <v>11127.854660000001</v>
      </c>
      <c r="J26" s="209">
        <f t="shared" ref="J26:BD26" si="7">+I26+J22-J23</f>
        <v>29717.585910000002</v>
      </c>
      <c r="K26" s="209">
        <f t="shared" si="7"/>
        <v>83500.437112939951</v>
      </c>
      <c r="L26" s="209">
        <f t="shared" si="7"/>
        <v>87979.90275633485</v>
      </c>
      <c r="M26" s="209">
        <f t="shared" si="7"/>
        <v>90050.505886451254</v>
      </c>
      <c r="N26" s="209">
        <f t="shared" si="7"/>
        <v>107133.0959787013</v>
      </c>
      <c r="O26" s="209">
        <f t="shared" si="7"/>
        <v>111227.28647563689</v>
      </c>
      <c r="P26" s="209">
        <f t="shared" si="7"/>
        <v>106023.52086458489</v>
      </c>
      <c r="Q26" s="209">
        <f t="shared" si="7"/>
        <v>122034.10145367419</v>
      </c>
      <c r="R26" s="209">
        <f t="shared" si="7"/>
        <v>124853.07839998425</v>
      </c>
      <c r="S26" s="209">
        <f t="shared" si="7"/>
        <v>125977.8171668576</v>
      </c>
      <c r="T26" s="209">
        <f t="shared" si="7"/>
        <v>148788.37537901491</v>
      </c>
      <c r="U26" s="209">
        <f t="shared" si="7"/>
        <v>160188.65143583479</v>
      </c>
      <c r="V26" s="209">
        <f t="shared" si="7"/>
        <v>159987.1928914111</v>
      </c>
      <c r="W26" s="209">
        <f>+V26+W22-W23</f>
        <v>176841.3770556188</v>
      </c>
      <c r="X26" s="209">
        <f t="shared" si="7"/>
        <v>196420.76854617428</v>
      </c>
      <c r="Y26" s="209">
        <f t="shared" si="7"/>
        <v>183118.58043498028</v>
      </c>
      <c r="Z26" s="209">
        <f t="shared" si="7"/>
        <v>171788.14340390859</v>
      </c>
      <c r="AA26" s="209">
        <f t="shared" si="7"/>
        <v>164325.58195357455</v>
      </c>
      <c r="AB26" s="209">
        <f t="shared" si="7"/>
        <v>156625.05612980528</v>
      </c>
      <c r="AC26" s="209">
        <f t="shared" si="7"/>
        <v>148678.59545624</v>
      </c>
      <c r="AD26" s="209">
        <f t="shared" si="7"/>
        <v>140477.94840704952</v>
      </c>
      <c r="AE26" s="209">
        <f t="shared" si="7"/>
        <v>132014.57195579808</v>
      </c>
      <c r="AF26" s="209">
        <f t="shared" si="7"/>
        <v>123279.62062113723</v>
      </c>
      <c r="AG26" s="209">
        <f t="shared" si="7"/>
        <v>114263.93546469389</v>
      </c>
      <c r="AH26" s="209">
        <f t="shared" si="7"/>
        <v>104958.03207757589</v>
      </c>
      <c r="AI26" s="209">
        <f t="shared" si="7"/>
        <v>95352.088547668158</v>
      </c>
      <c r="AJ26" s="209">
        <f t="shared" si="7"/>
        <v>85435.932835811924</v>
      </c>
      <c r="AK26" s="209">
        <f t="shared" si="7"/>
        <v>75199.028752217782</v>
      </c>
      <c r="AL26" s="209">
        <f t="shared" si="7"/>
        <v>65964.006454543356</v>
      </c>
      <c r="AM26" s="209">
        <f t="shared" si="7"/>
        <v>57557.57145209852</v>
      </c>
      <c r="AN26" s="209">
        <f t="shared" si="7"/>
        <v>49015.401694406581</v>
      </c>
      <c r="AO26" s="209">
        <f t="shared" si="7"/>
        <v>40837.241483401609</v>
      </c>
      <c r="AP26" s="209">
        <f t="shared" si="7"/>
        <v>32459.084685777059</v>
      </c>
      <c r="AQ26" s="209">
        <f>+AP26+AQ22-AQ23</f>
        <v>25160.409789999998</v>
      </c>
      <c r="AR26" s="209">
        <f t="shared" si="7"/>
        <v>18256.781909999998</v>
      </c>
      <c r="AS26" s="209">
        <f t="shared" si="7"/>
        <v>12247.847829999997</v>
      </c>
      <c r="AT26" s="209">
        <f t="shared" si="7"/>
        <v>7621.7369799999969</v>
      </c>
      <c r="AU26" s="209">
        <f t="shared" si="7"/>
        <v>3947.7471099999966</v>
      </c>
      <c r="AV26" s="209">
        <f t="shared" si="7"/>
        <v>1002.9242399999966</v>
      </c>
      <c r="AW26" s="209">
        <f t="shared" si="7"/>
        <v>-3.4106051316484809E-12</v>
      </c>
      <c r="AX26" s="209">
        <f t="shared" si="7"/>
        <v>-3.4106051316484809E-12</v>
      </c>
      <c r="AY26" s="209">
        <f t="shared" si="7"/>
        <v>-3.4106051316484809E-12</v>
      </c>
      <c r="AZ26" s="209">
        <f t="shared" si="7"/>
        <v>-3.4106051316484809E-12</v>
      </c>
      <c r="BA26" s="209">
        <f t="shared" si="7"/>
        <v>-3.4106051316484809E-12</v>
      </c>
      <c r="BB26" s="209">
        <f t="shared" si="7"/>
        <v>-3.4106051316484809E-12</v>
      </c>
      <c r="BC26" s="209">
        <f t="shared" si="7"/>
        <v>-3.4106051316484809E-12</v>
      </c>
      <c r="BD26" s="209">
        <f t="shared" si="7"/>
        <v>-3.4106051316484809E-12</v>
      </c>
      <c r="BE26" s="209"/>
      <c r="BF26" s="209"/>
    </row>
    <row r="27" spans="1:58" s="73" customFormat="1" hidden="1" outlineLevel="1" x14ac:dyDescent="0.4">
      <c r="A27" s="60"/>
      <c r="B27" s="216"/>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row>
    <row r="28" spans="1:58" hidden="1" outlineLevel="1" x14ac:dyDescent="0.4">
      <c r="A28" s="72" t="s">
        <v>159</v>
      </c>
      <c r="B28" s="216">
        <f>SUM(C28:BC28)</f>
        <v>10741.434043141984</v>
      </c>
      <c r="C28" s="209"/>
      <c r="D28" s="209"/>
      <c r="E28" s="209"/>
      <c r="F28" s="209"/>
      <c r="G28" s="209"/>
      <c r="H28" s="209"/>
      <c r="I28" s="209"/>
      <c r="J28" s="209"/>
      <c r="K28" s="209"/>
      <c r="L28" s="209"/>
      <c r="M28" s="209"/>
      <c r="N28" s="209"/>
      <c r="O28" s="209"/>
      <c r="P28" s="209"/>
      <c r="Q28" s="209"/>
      <c r="R28" s="209"/>
      <c r="S28" s="209"/>
      <c r="T28" s="209"/>
      <c r="U28" s="209"/>
      <c r="V28" s="209"/>
      <c r="W28" s="209"/>
      <c r="X28" s="209">
        <f>+$X$7</f>
        <v>10741.434043141984</v>
      </c>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row>
    <row r="29" spans="1:58" s="73" customFormat="1" hidden="1" outlineLevel="1" x14ac:dyDescent="0.4">
      <c r="A29" s="60" t="s">
        <v>83</v>
      </c>
      <c r="B29" s="216">
        <f t="shared" ref="B29:B34" si="8">SUM(C29:BC29)</f>
        <v>5438.3168657903789</v>
      </c>
      <c r="C29" s="209"/>
      <c r="D29" s="209"/>
      <c r="E29" s="209"/>
      <c r="F29" s="209"/>
      <c r="G29" s="209"/>
      <c r="H29" s="209"/>
      <c r="I29" s="209"/>
      <c r="J29" s="209"/>
      <c r="K29" s="209"/>
      <c r="L29" s="209"/>
      <c r="M29" s="209"/>
      <c r="N29" s="209"/>
      <c r="O29" s="209"/>
      <c r="P29" s="209"/>
      <c r="Q29" s="209"/>
      <c r="R29" s="209"/>
      <c r="S29" s="209"/>
      <c r="T29" s="209"/>
      <c r="U29" s="209"/>
      <c r="V29" s="209"/>
      <c r="W29" s="209"/>
      <c r="X29" s="209">
        <f>+X33-X31</f>
        <v>67.599844219381751</v>
      </c>
      <c r="Y29" s="209">
        <f>+Y33-Y31</f>
        <v>136.39958567365753</v>
      </c>
      <c r="Z29" s="209">
        <f t="shared" ref="Z29:AL30" si="9">+Z33-Z31</f>
        <v>141.2847453595337</v>
      </c>
      <c r="AA29" s="209">
        <f t="shared" si="9"/>
        <v>146.34486734488195</v>
      </c>
      <c r="AB29" s="209">
        <f t="shared" si="9"/>
        <v>151.58621791539309</v>
      </c>
      <c r="AC29" s="209">
        <f t="shared" si="9"/>
        <v>157.01528778417156</v>
      </c>
      <c r="AD29" s="209">
        <f t="shared" si="9"/>
        <v>162.63880012961715</v>
      </c>
      <c r="AE29" s="209">
        <f t="shared" si="9"/>
        <v>168.46371892118438</v>
      </c>
      <c r="AF29" s="209">
        <f t="shared" si="9"/>
        <v>174.49725754332903</v>
      </c>
      <c r="AG29" s="209">
        <f t="shared" si="9"/>
        <v>180.74688772832195</v>
      </c>
      <c r="AH29" s="209">
        <f t="shared" si="9"/>
        <v>187.2203488089923</v>
      </c>
      <c r="AI29" s="209">
        <f t="shared" si="9"/>
        <v>193.92565730285816</v>
      </c>
      <c r="AJ29" s="209">
        <f t="shared" si="9"/>
        <v>200.8711168395136</v>
      </c>
      <c r="AK29" s="209">
        <f t="shared" si="9"/>
        <v>208.06532844356559</v>
      </c>
      <c r="AL29" s="209">
        <f t="shared" si="9"/>
        <v>215.5172011858549</v>
      </c>
      <c r="AM29" s="209">
        <f t="shared" ref="AM29:AV29" si="10">+AM33-AM31</f>
        <v>223.23596321615139</v>
      </c>
      <c r="AN29" s="209">
        <f t="shared" si="10"/>
        <v>231.23117319098554</v>
      </c>
      <c r="AO29" s="209">
        <f t="shared" si="10"/>
        <v>239.51273211076901</v>
      </c>
      <c r="AP29" s="209">
        <f t="shared" si="10"/>
        <v>248.09089558086197</v>
      </c>
      <c r="AQ29" s="209">
        <f t="shared" si="10"/>
        <v>256.97628651177149</v>
      </c>
      <c r="AR29" s="209">
        <f t="shared" si="10"/>
        <v>266.17990827420851</v>
      </c>
      <c r="AS29" s="209">
        <f t="shared" si="10"/>
        <v>275.71315832529353</v>
      </c>
      <c r="AT29" s="209">
        <f t="shared" si="10"/>
        <v>285.58784232278634</v>
      </c>
      <c r="AU29" s="209">
        <f t="shared" si="10"/>
        <v>295.81618874481705</v>
      </c>
      <c r="AV29" s="209">
        <f t="shared" si="10"/>
        <v>306.41086403322447</v>
      </c>
      <c r="AW29" s="209">
        <f t="shared" ref="AW29" si="11">+AW33-AW31</f>
        <v>317.38498827925343</v>
      </c>
      <c r="AX29" s="209"/>
      <c r="AY29" s="209"/>
      <c r="AZ29" s="209"/>
      <c r="BA29" s="209"/>
      <c r="BB29" s="209"/>
      <c r="BC29" s="209"/>
      <c r="BD29" s="209"/>
      <c r="BE29" s="209"/>
      <c r="BF29" s="209"/>
    </row>
    <row r="30" spans="1:58" s="73" customFormat="1" hidden="1" outlineLevel="1" x14ac:dyDescent="0.4">
      <c r="A30" s="60" t="s">
        <v>83</v>
      </c>
      <c r="B30" s="216">
        <f t="shared" si="8"/>
        <v>5303.1171773516153</v>
      </c>
      <c r="C30" s="209"/>
      <c r="D30" s="209"/>
      <c r="E30" s="209"/>
      <c r="F30" s="209"/>
      <c r="G30" s="209"/>
      <c r="H30" s="209"/>
      <c r="I30" s="209"/>
      <c r="J30" s="209"/>
      <c r="K30" s="209"/>
      <c r="L30" s="209"/>
      <c r="M30" s="209"/>
      <c r="N30" s="209"/>
      <c r="O30" s="209"/>
      <c r="P30" s="209"/>
      <c r="Q30" s="209"/>
      <c r="R30" s="209"/>
      <c r="S30" s="209"/>
      <c r="T30" s="209"/>
      <c r="U30" s="209"/>
      <c r="V30" s="209"/>
      <c r="W30" s="209"/>
      <c r="X30" s="209"/>
      <c r="Y30" s="209">
        <f>+Y34-Y32</f>
        <v>138.82067831936496</v>
      </c>
      <c r="Z30" s="209">
        <f t="shared" si="9"/>
        <v>143.79254958966541</v>
      </c>
      <c r="AA30" s="209">
        <f t="shared" si="9"/>
        <v>148.94248874025362</v>
      </c>
      <c r="AB30" s="209">
        <f t="shared" si="9"/>
        <v>154.27687328339135</v>
      </c>
      <c r="AC30" s="209">
        <f t="shared" si="9"/>
        <v>159.80230914234059</v>
      </c>
      <c r="AD30" s="209">
        <f t="shared" si="9"/>
        <v>165.52563883191783</v>
      </c>
      <c r="AE30" s="209">
        <f t="shared" si="9"/>
        <v>171.45394993203539</v>
      </c>
      <c r="AF30" s="209">
        <f t="shared" si="9"/>
        <v>177.59458386472312</v>
      </c>
      <c r="AG30" s="209">
        <f t="shared" si="9"/>
        <v>183.95514498549969</v>
      </c>
      <c r="AH30" s="209">
        <f t="shared" si="9"/>
        <v>190.54351000035192</v>
      </c>
      <c r="AI30" s="209">
        <f t="shared" si="9"/>
        <v>197.36783771998387</v>
      </c>
      <c r="AJ30" s="209">
        <f t="shared" si="9"/>
        <v>204.43657916341496</v>
      </c>
      <c r="AK30" s="209">
        <f t="shared" si="9"/>
        <v>211.75848802343887</v>
      </c>
      <c r="AL30" s="209">
        <f t="shared" si="9"/>
        <v>219.34263150690384</v>
      </c>
      <c r="AM30" s="209">
        <f t="shared" ref="AM30:AV30" si="12">+AM34-AM32</f>
        <v>227.19840156323806</v>
      </c>
      <c r="AN30" s="209">
        <f t="shared" si="12"/>
        <v>235.33552651512554</v>
      </c>
      <c r="AO30" s="209">
        <f t="shared" si="12"/>
        <v>243.76408310573515</v>
      </c>
      <c r="AP30" s="209">
        <f t="shared" si="12"/>
        <v>252.49450897742227</v>
      </c>
      <c r="AQ30" s="209">
        <f t="shared" si="12"/>
        <v>261.53761559735545</v>
      </c>
      <c r="AR30" s="209">
        <f t="shared" si="12"/>
        <v>270.90460164607572</v>
      </c>
      <c r="AS30" s="209">
        <f t="shared" si="12"/>
        <v>280.60706688556752</v>
      </c>
      <c r="AT30" s="209">
        <f t="shared" si="12"/>
        <v>290.65702652401581</v>
      </c>
      <c r="AU30" s="209">
        <f t="shared" si="12"/>
        <v>301.06692609503756</v>
      </c>
      <c r="AV30" s="209">
        <f t="shared" si="12"/>
        <v>311.84965686981423</v>
      </c>
      <c r="AW30" s="209">
        <f t="shared" ref="AW30" si="13">+AW34-AW32</f>
        <v>160.08850046894332</v>
      </c>
      <c r="AX30" s="209"/>
      <c r="AY30" s="209"/>
      <c r="AZ30" s="209"/>
      <c r="BA30" s="209"/>
      <c r="BB30" s="209"/>
      <c r="BC30" s="209"/>
      <c r="BD30" s="209"/>
      <c r="BE30" s="209"/>
      <c r="BF30" s="209"/>
    </row>
    <row r="31" spans="1:58" s="73" customFormat="1" hidden="1" outlineLevel="1" x14ac:dyDescent="0.4">
      <c r="A31" s="60" t="s">
        <v>13</v>
      </c>
      <c r="B31" s="216">
        <f t="shared" si="8"/>
        <v>2871.1167731752298</v>
      </c>
      <c r="C31" s="209"/>
      <c r="D31" s="209"/>
      <c r="E31" s="209"/>
      <c r="F31" s="209"/>
      <c r="G31" s="209"/>
      <c r="H31" s="209"/>
      <c r="I31" s="209"/>
      <c r="J31" s="209"/>
      <c r="K31" s="209"/>
      <c r="L31" s="209"/>
      <c r="M31" s="209"/>
      <c r="N31" s="209"/>
      <c r="O31" s="209"/>
      <c r="P31" s="209"/>
      <c r="Q31" s="209"/>
      <c r="R31" s="209"/>
      <c r="S31" s="209"/>
      <c r="T31" s="209"/>
      <c r="U31" s="209"/>
      <c r="V31" s="209"/>
      <c r="W31" s="209"/>
      <c r="X31" s="209">
        <f>$X28*X$8/2/2</f>
        <v>95.330227132885099</v>
      </c>
      <c r="Y31" s="209">
        <f>+$X36*X$8/2</f>
        <v>189.46055703087617</v>
      </c>
      <c r="Z31" s="209">
        <f t="shared" ref="Z31:AL31" si="14">+Y36*$X$8/2</f>
        <v>184.575397345</v>
      </c>
      <c r="AA31" s="209">
        <f t="shared" si="14"/>
        <v>179.51527535965175</v>
      </c>
      <c r="AB31" s="209">
        <f>+AA36*$X$8/2</f>
        <v>174.27392478914061</v>
      </c>
      <c r="AC31" s="209">
        <f t="shared" si="14"/>
        <v>168.84485492036214</v>
      </c>
      <c r="AD31" s="209">
        <f t="shared" si="14"/>
        <v>163.22134257491655</v>
      </c>
      <c r="AE31" s="209">
        <f t="shared" si="14"/>
        <v>157.39642378334932</v>
      </c>
      <c r="AF31" s="209">
        <f t="shared" si="14"/>
        <v>151.36288516120467</v>
      </c>
      <c r="AG31" s="209">
        <f t="shared" si="14"/>
        <v>145.11325497621175</v>
      </c>
      <c r="AH31" s="209">
        <f t="shared" si="14"/>
        <v>138.6397938955414</v>
      </c>
      <c r="AI31" s="209">
        <f t="shared" si="14"/>
        <v>131.93448540167554</v>
      </c>
      <c r="AJ31" s="209">
        <f t="shared" si="14"/>
        <v>124.98902586502011</v>
      </c>
      <c r="AK31" s="209">
        <f t="shared" si="14"/>
        <v>117.79481426096812</v>
      </c>
      <c r="AL31" s="209">
        <f t="shared" si="14"/>
        <v>110.3429415186788</v>
      </c>
      <c r="AM31" s="209">
        <f t="shared" ref="AM31" si="15">+AL36*$X$8/2</f>
        <v>102.62417948838232</v>
      </c>
      <c r="AN31" s="209">
        <f t="shared" ref="AN31" si="16">+AM36*$X$8/2</f>
        <v>94.628969513548171</v>
      </c>
      <c r="AO31" s="209">
        <f t="shared" ref="AO31" si="17">+AN36*$X$8/2</f>
        <v>86.347410593764693</v>
      </c>
      <c r="AP31" s="209">
        <f t="shared" ref="AP31" si="18">+AO36*$X$8/2</f>
        <v>77.769247123671732</v>
      </c>
      <c r="AQ31" s="209">
        <f t="shared" ref="AQ31" si="19">+AP36*$X$8/2</f>
        <v>68.883856192762195</v>
      </c>
      <c r="AR31" s="209">
        <f t="shared" ref="AR31" si="20">+AQ36*$X$8/2</f>
        <v>59.680234430325193</v>
      </c>
      <c r="AS31" s="209">
        <f t="shared" ref="AS31" si="21">+AR36*$X$8/2</f>
        <v>50.146984379240145</v>
      </c>
      <c r="AT31" s="209">
        <f t="shared" ref="AT31" si="22">+AS36*$X$8/2</f>
        <v>40.272300381747357</v>
      </c>
      <c r="AU31" s="209">
        <f t="shared" ref="AU31" si="23">+AT36*$X$8/2</f>
        <v>30.043953959716621</v>
      </c>
      <c r="AV31" s="209">
        <f t="shared" ref="AV31" si="24">+AU36*$X$8/2</f>
        <v>19.449278671309202</v>
      </c>
      <c r="AW31" s="209">
        <f t="shared" ref="AW31" si="25">+AV36*$X$8/2</f>
        <v>8.475154425280266</v>
      </c>
      <c r="AX31" s="209"/>
      <c r="AY31" s="209"/>
      <c r="AZ31" s="209"/>
      <c r="BA31" s="209"/>
      <c r="BB31" s="209"/>
      <c r="BC31" s="209"/>
      <c r="BD31" s="209"/>
      <c r="BE31" s="209"/>
      <c r="BF31" s="209"/>
    </row>
    <row r="32" spans="1:58" s="73" customFormat="1" hidden="1" outlineLevel="1" x14ac:dyDescent="0.4">
      <c r="A32" s="60" t="s">
        <v>13</v>
      </c>
      <c r="B32" s="216">
        <f t="shared" si="8"/>
        <v>2680.4563189094606</v>
      </c>
      <c r="C32" s="209"/>
      <c r="D32" s="209"/>
      <c r="E32" s="209"/>
      <c r="F32" s="209"/>
      <c r="G32" s="209"/>
      <c r="H32" s="209"/>
      <c r="I32" s="209"/>
      <c r="J32" s="209"/>
      <c r="K32" s="209"/>
      <c r="L32" s="209"/>
      <c r="M32" s="209"/>
      <c r="N32" s="209"/>
      <c r="O32" s="209"/>
      <c r="P32" s="209"/>
      <c r="Q32" s="209"/>
      <c r="R32" s="209"/>
      <c r="S32" s="209"/>
      <c r="T32" s="209"/>
      <c r="U32" s="209"/>
      <c r="V32" s="209"/>
      <c r="W32" s="209"/>
      <c r="X32" s="209"/>
      <c r="Y32" s="209">
        <f>+Y35*X$8/2</f>
        <v>187.03946438516874</v>
      </c>
      <c r="Z32" s="209">
        <f t="shared" ref="Z32:AL32" si="26">+Z35*$X$8/2</f>
        <v>182.06759311486829</v>
      </c>
      <c r="AA32" s="209">
        <f t="shared" si="26"/>
        <v>176.91765396428008</v>
      </c>
      <c r="AB32" s="209">
        <f t="shared" si="26"/>
        <v>171.58326942114235</v>
      </c>
      <c r="AC32" s="209">
        <f t="shared" si="26"/>
        <v>166.05783356219311</v>
      </c>
      <c r="AD32" s="209">
        <f t="shared" si="26"/>
        <v>160.33450387261587</v>
      </c>
      <c r="AE32" s="209">
        <f t="shared" si="26"/>
        <v>154.40619277249831</v>
      </c>
      <c r="AF32" s="209">
        <f t="shared" si="26"/>
        <v>148.26555883981058</v>
      </c>
      <c r="AG32" s="209">
        <f t="shared" si="26"/>
        <v>141.90499771903401</v>
      </c>
      <c r="AH32" s="209">
        <f t="shared" si="26"/>
        <v>135.31663270418179</v>
      </c>
      <c r="AI32" s="209">
        <f t="shared" si="26"/>
        <v>128.49230498454983</v>
      </c>
      <c r="AJ32" s="209">
        <f t="shared" si="26"/>
        <v>121.42356354111874</v>
      </c>
      <c r="AK32" s="209">
        <f t="shared" si="26"/>
        <v>114.10165468109483</v>
      </c>
      <c r="AL32" s="209">
        <f t="shared" si="26"/>
        <v>106.51751119762987</v>
      </c>
      <c r="AM32" s="209">
        <f t="shared" ref="AM32:AV32" si="27">+AM35*$X$8/2</f>
        <v>98.661741141295636</v>
      </c>
      <c r="AN32" s="209">
        <f t="shared" si="27"/>
        <v>90.524616189408164</v>
      </c>
      <c r="AO32" s="209">
        <f t="shared" si="27"/>
        <v>82.096059598798533</v>
      </c>
      <c r="AP32" s="209">
        <f t="shared" si="27"/>
        <v>73.36563372711143</v>
      </c>
      <c r="AQ32" s="209">
        <f t="shared" si="27"/>
        <v>64.322527107178246</v>
      </c>
      <c r="AR32" s="209">
        <f t="shared" si="27"/>
        <v>54.955541058457989</v>
      </c>
      <c r="AS32" s="209">
        <f t="shared" si="27"/>
        <v>45.253075818966188</v>
      </c>
      <c r="AT32" s="209">
        <f t="shared" si="27"/>
        <v>35.203116180517902</v>
      </c>
      <c r="AU32" s="209">
        <f t="shared" si="27"/>
        <v>24.79321660949612</v>
      </c>
      <c r="AV32" s="209">
        <f t="shared" si="27"/>
        <v>14.010485834719468</v>
      </c>
      <c r="AW32" s="209">
        <f t="shared" ref="AW32" si="28">+AW35*$X$8/2</f>
        <v>2.8415708833235187</v>
      </c>
      <c r="AX32" s="209"/>
      <c r="AY32" s="209"/>
      <c r="AZ32" s="209"/>
      <c r="BA32" s="209"/>
      <c r="BB32" s="209"/>
      <c r="BC32" s="209"/>
      <c r="BD32" s="209"/>
      <c r="BE32" s="209"/>
      <c r="BF32" s="209"/>
    </row>
    <row r="33" spans="1:58" s="73" customFormat="1" hidden="1" outlineLevel="1" x14ac:dyDescent="0.4">
      <c r="A33" s="60" t="s">
        <v>158</v>
      </c>
      <c r="B33" s="216">
        <f t="shared" si="8"/>
        <v>8309.4336389656146</v>
      </c>
      <c r="C33" s="209"/>
      <c r="D33" s="209"/>
      <c r="E33" s="209"/>
      <c r="F33" s="209"/>
      <c r="G33" s="209"/>
      <c r="H33" s="209"/>
      <c r="I33" s="209"/>
      <c r="J33" s="209"/>
      <c r="K33" s="209"/>
      <c r="L33" s="209"/>
      <c r="M33" s="209"/>
      <c r="N33" s="209"/>
      <c r="O33" s="209"/>
      <c r="P33" s="209"/>
      <c r="Q33" s="209"/>
      <c r="R33" s="209"/>
      <c r="S33" s="209"/>
      <c r="T33" s="209"/>
      <c r="U33" s="209"/>
      <c r="V33" s="209"/>
      <c r="W33" s="209"/>
      <c r="X33" s="209">
        <f>-PMT(X$8/2,X$9*2,X28)/2</f>
        <v>162.93007135226685</v>
      </c>
      <c r="Y33" s="209">
        <f>+X33*2</f>
        <v>325.8601427045337</v>
      </c>
      <c r="Z33" s="209">
        <f t="shared" ref="Z33:AL33" si="29">+Y33</f>
        <v>325.8601427045337</v>
      </c>
      <c r="AA33" s="209">
        <f t="shared" si="29"/>
        <v>325.8601427045337</v>
      </c>
      <c r="AB33" s="209">
        <f t="shared" si="29"/>
        <v>325.8601427045337</v>
      </c>
      <c r="AC33" s="209">
        <f t="shared" si="29"/>
        <v>325.8601427045337</v>
      </c>
      <c r="AD33" s="209">
        <f t="shared" si="29"/>
        <v>325.8601427045337</v>
      </c>
      <c r="AE33" s="209">
        <f t="shared" si="29"/>
        <v>325.8601427045337</v>
      </c>
      <c r="AF33" s="209">
        <f t="shared" si="29"/>
        <v>325.8601427045337</v>
      </c>
      <c r="AG33" s="209">
        <f t="shared" si="29"/>
        <v>325.8601427045337</v>
      </c>
      <c r="AH33" s="209">
        <f t="shared" si="29"/>
        <v>325.8601427045337</v>
      </c>
      <c r="AI33" s="209">
        <f t="shared" si="29"/>
        <v>325.8601427045337</v>
      </c>
      <c r="AJ33" s="209">
        <f t="shared" si="29"/>
        <v>325.8601427045337</v>
      </c>
      <c r="AK33" s="209">
        <f t="shared" si="29"/>
        <v>325.8601427045337</v>
      </c>
      <c r="AL33" s="209">
        <f t="shared" si="29"/>
        <v>325.8601427045337</v>
      </c>
      <c r="AM33" s="209">
        <f t="shared" ref="AM33" si="30">+AL33</f>
        <v>325.8601427045337</v>
      </c>
      <c r="AN33" s="209">
        <f t="shared" ref="AN33" si="31">+AM33</f>
        <v>325.8601427045337</v>
      </c>
      <c r="AO33" s="209">
        <f t="shared" ref="AO33" si="32">+AN33</f>
        <v>325.8601427045337</v>
      </c>
      <c r="AP33" s="209">
        <f t="shared" ref="AP33" si="33">+AO33</f>
        <v>325.8601427045337</v>
      </c>
      <c r="AQ33" s="209">
        <f t="shared" ref="AQ33" si="34">+AP33</f>
        <v>325.8601427045337</v>
      </c>
      <c r="AR33" s="209">
        <f t="shared" ref="AR33" si="35">+AQ33</f>
        <v>325.8601427045337</v>
      </c>
      <c r="AS33" s="209">
        <f t="shared" ref="AS33" si="36">+AR33</f>
        <v>325.8601427045337</v>
      </c>
      <c r="AT33" s="209">
        <f t="shared" ref="AT33" si="37">+AS33</f>
        <v>325.8601427045337</v>
      </c>
      <c r="AU33" s="209">
        <f t="shared" ref="AU33" si="38">+AT33</f>
        <v>325.8601427045337</v>
      </c>
      <c r="AV33" s="209">
        <f t="shared" ref="AV33" si="39">+AU33</f>
        <v>325.8601427045337</v>
      </c>
      <c r="AW33" s="209">
        <f t="shared" ref="AW33" si="40">+AV33</f>
        <v>325.8601427045337</v>
      </c>
      <c r="AX33" s="209"/>
      <c r="AY33" s="209"/>
      <c r="AZ33" s="209"/>
      <c r="BA33" s="209"/>
      <c r="BB33" s="209"/>
      <c r="BC33" s="209"/>
      <c r="BD33" s="209"/>
      <c r="BE33" s="209"/>
      <c r="BF33" s="209"/>
    </row>
    <row r="34" spans="1:58" s="73" customFormat="1" hidden="1" outlineLevel="1" x14ac:dyDescent="0.4">
      <c r="A34" s="60" t="s">
        <v>158</v>
      </c>
      <c r="B34" s="216">
        <f t="shared" si="8"/>
        <v>7983.5734962610813</v>
      </c>
      <c r="C34" s="209"/>
      <c r="D34" s="209"/>
      <c r="E34" s="209"/>
      <c r="F34" s="209"/>
      <c r="G34" s="209"/>
      <c r="H34" s="209"/>
      <c r="I34" s="209"/>
      <c r="J34" s="209"/>
      <c r="K34" s="209"/>
      <c r="L34" s="209"/>
      <c r="M34" s="209"/>
      <c r="N34" s="209"/>
      <c r="O34" s="209"/>
      <c r="P34" s="209"/>
      <c r="Q34" s="209"/>
      <c r="R34" s="209"/>
      <c r="S34" s="209"/>
      <c r="T34" s="209"/>
      <c r="U34" s="209"/>
      <c r="V34" s="209"/>
      <c r="W34" s="209"/>
      <c r="X34" s="209"/>
      <c r="Y34" s="209">
        <f t="shared" ref="Y34:AL34" si="41">+Y33</f>
        <v>325.8601427045337</v>
      </c>
      <c r="Z34" s="209">
        <f t="shared" si="41"/>
        <v>325.8601427045337</v>
      </c>
      <c r="AA34" s="209">
        <f t="shared" si="41"/>
        <v>325.8601427045337</v>
      </c>
      <c r="AB34" s="209">
        <f t="shared" si="41"/>
        <v>325.8601427045337</v>
      </c>
      <c r="AC34" s="209">
        <f t="shared" si="41"/>
        <v>325.8601427045337</v>
      </c>
      <c r="AD34" s="209">
        <f t="shared" si="41"/>
        <v>325.8601427045337</v>
      </c>
      <c r="AE34" s="209">
        <f t="shared" si="41"/>
        <v>325.8601427045337</v>
      </c>
      <c r="AF34" s="209">
        <f t="shared" si="41"/>
        <v>325.8601427045337</v>
      </c>
      <c r="AG34" s="209">
        <f t="shared" si="41"/>
        <v>325.8601427045337</v>
      </c>
      <c r="AH34" s="209">
        <f t="shared" si="41"/>
        <v>325.8601427045337</v>
      </c>
      <c r="AI34" s="209">
        <f t="shared" si="41"/>
        <v>325.8601427045337</v>
      </c>
      <c r="AJ34" s="209">
        <f t="shared" si="41"/>
        <v>325.8601427045337</v>
      </c>
      <c r="AK34" s="209">
        <f t="shared" si="41"/>
        <v>325.8601427045337</v>
      </c>
      <c r="AL34" s="209">
        <f t="shared" si="41"/>
        <v>325.8601427045337</v>
      </c>
      <c r="AM34" s="209">
        <f t="shared" ref="AM34:AV34" si="42">+AM33</f>
        <v>325.8601427045337</v>
      </c>
      <c r="AN34" s="209">
        <f t="shared" si="42"/>
        <v>325.8601427045337</v>
      </c>
      <c r="AO34" s="209">
        <f t="shared" si="42"/>
        <v>325.8601427045337</v>
      </c>
      <c r="AP34" s="209">
        <f t="shared" si="42"/>
        <v>325.8601427045337</v>
      </c>
      <c r="AQ34" s="209">
        <f t="shared" si="42"/>
        <v>325.8601427045337</v>
      </c>
      <c r="AR34" s="209">
        <f t="shared" si="42"/>
        <v>325.8601427045337</v>
      </c>
      <c r="AS34" s="209">
        <f t="shared" si="42"/>
        <v>325.8601427045337</v>
      </c>
      <c r="AT34" s="209">
        <f t="shared" si="42"/>
        <v>325.8601427045337</v>
      </c>
      <c r="AU34" s="209">
        <f t="shared" si="42"/>
        <v>325.8601427045337</v>
      </c>
      <c r="AV34" s="209">
        <f t="shared" si="42"/>
        <v>325.8601427045337</v>
      </c>
      <c r="AW34" s="209">
        <f>+AW33/2</f>
        <v>162.93007135226685</v>
      </c>
      <c r="AX34" s="209"/>
      <c r="AY34" s="209"/>
      <c r="AZ34" s="209"/>
      <c r="BA34" s="209"/>
      <c r="BB34" s="209"/>
      <c r="BC34" s="209"/>
      <c r="BD34" s="209"/>
      <c r="BE34" s="209"/>
      <c r="BF34" s="209"/>
    </row>
    <row r="35" spans="1:58" s="73" customFormat="1" hidden="1" outlineLevel="1" x14ac:dyDescent="0.4">
      <c r="A35" s="60" t="s">
        <v>160</v>
      </c>
      <c r="B35" s="216"/>
      <c r="C35" s="209"/>
      <c r="D35" s="209"/>
      <c r="E35" s="209"/>
      <c r="F35" s="209"/>
      <c r="G35" s="209"/>
      <c r="H35" s="209"/>
      <c r="I35" s="209"/>
      <c r="J35" s="209"/>
      <c r="K35" s="209"/>
      <c r="L35" s="209"/>
      <c r="M35" s="209"/>
      <c r="N35" s="209"/>
      <c r="O35" s="209"/>
      <c r="P35" s="209"/>
      <c r="Q35" s="209"/>
      <c r="R35" s="209"/>
      <c r="S35" s="209"/>
      <c r="T35" s="209"/>
      <c r="U35" s="209"/>
      <c r="V35" s="209"/>
      <c r="W35" s="209"/>
      <c r="X35" s="209">
        <v>0</v>
      </c>
      <c r="Y35" s="209">
        <f t="shared" ref="Y35:AL35" si="43">+X36-Y29</f>
        <v>10537.434613248945</v>
      </c>
      <c r="Z35" s="209">
        <f t="shared" si="43"/>
        <v>10257.329189570046</v>
      </c>
      <c r="AA35" s="209">
        <f t="shared" si="43"/>
        <v>9967.1917726354986</v>
      </c>
      <c r="AB35" s="209">
        <f t="shared" si="43"/>
        <v>9666.663065979852</v>
      </c>
      <c r="AC35" s="209">
        <f t="shared" si="43"/>
        <v>9355.3709049122881</v>
      </c>
      <c r="AD35" s="209">
        <f t="shared" si="43"/>
        <v>9032.9297956403316</v>
      </c>
      <c r="AE35" s="209">
        <f t="shared" si="43"/>
        <v>8698.9404378872296</v>
      </c>
      <c r="AF35" s="209">
        <f t="shared" si="43"/>
        <v>8352.9892304118639</v>
      </c>
      <c r="AG35" s="209">
        <f t="shared" si="43"/>
        <v>7994.6477588188191</v>
      </c>
      <c r="AH35" s="209">
        <f t="shared" si="43"/>
        <v>7623.4722650243266</v>
      </c>
      <c r="AI35" s="209">
        <f t="shared" si="43"/>
        <v>7239.0030977211172</v>
      </c>
      <c r="AJ35" s="209">
        <f t="shared" si="43"/>
        <v>6840.7641431616194</v>
      </c>
      <c r="AK35" s="209">
        <f t="shared" si="43"/>
        <v>6428.2622355546391</v>
      </c>
      <c r="AL35" s="209">
        <f t="shared" si="43"/>
        <v>6000.9865463453452</v>
      </c>
      <c r="AM35" s="209">
        <f t="shared" ref="AM35" si="44">+AL36-AM29</f>
        <v>5558.4079516222901</v>
      </c>
      <c r="AN35" s="209">
        <f t="shared" ref="AN35" si="45">+AM36-AN29</f>
        <v>5099.9783768680663</v>
      </c>
      <c r="AO35" s="209">
        <f t="shared" ref="AO35" si="46">+AN36-AO29</f>
        <v>4625.1301182421712</v>
      </c>
      <c r="AP35" s="209">
        <f t="shared" ref="AP35" si="47">+AO36-AP29</f>
        <v>4133.2751395555742</v>
      </c>
      <c r="AQ35" s="209">
        <f t="shared" ref="AQ35" si="48">+AP36-AQ29</f>
        <v>3623.8043440663805</v>
      </c>
      <c r="AR35" s="209">
        <f t="shared" ref="AR35" si="49">+AQ36-AR29</f>
        <v>3096.0868201948165</v>
      </c>
      <c r="AS35" s="209">
        <f t="shared" ref="AS35" si="50">+AR36-AS29</f>
        <v>2549.4690602234473</v>
      </c>
      <c r="AT35" s="209">
        <f t="shared" ref="AT35" si="51">+AS36-AT29</f>
        <v>1983.2741510150931</v>
      </c>
      <c r="AU35" s="209">
        <f t="shared" ref="AU35" si="52">+AT36-AU29</f>
        <v>1396.8009357462604</v>
      </c>
      <c r="AV35" s="209">
        <f t="shared" ref="AV35" si="53">+AU36-AV29</f>
        <v>789.32314561799831</v>
      </c>
      <c r="AW35" s="209">
        <f t="shared" ref="AW35" si="54">+AV36-AW29</f>
        <v>160.08850046893065</v>
      </c>
      <c r="AX35" s="209"/>
      <c r="AY35" s="209"/>
      <c r="AZ35" s="209"/>
      <c r="BA35" s="209"/>
      <c r="BB35" s="209"/>
      <c r="BC35" s="209"/>
      <c r="BD35" s="209"/>
      <c r="BE35" s="209"/>
      <c r="BF35" s="209"/>
    </row>
    <row r="36" spans="1:58" s="73" customFormat="1" hidden="1" outlineLevel="1" x14ac:dyDescent="0.4">
      <c r="A36" s="60" t="s">
        <v>66</v>
      </c>
      <c r="B36" s="216"/>
      <c r="C36" s="209"/>
      <c r="D36" s="209"/>
      <c r="E36" s="209"/>
      <c r="F36" s="209"/>
      <c r="G36" s="209"/>
      <c r="H36" s="209"/>
      <c r="I36" s="209"/>
      <c r="J36" s="209"/>
      <c r="K36" s="209"/>
      <c r="L36" s="209"/>
      <c r="M36" s="209"/>
      <c r="N36" s="209"/>
      <c r="O36" s="209"/>
      <c r="P36" s="209"/>
      <c r="Q36" s="209"/>
      <c r="R36" s="209"/>
      <c r="S36" s="209"/>
      <c r="T36" s="209"/>
      <c r="U36" s="209"/>
      <c r="V36" s="209"/>
      <c r="W36" s="209"/>
      <c r="X36" s="209">
        <f>+X28-X29</f>
        <v>10673.834198922603</v>
      </c>
      <c r="Y36" s="209">
        <f t="shared" ref="Y36:AL36" si="55">+Y35-Y30</f>
        <v>10398.613934929579</v>
      </c>
      <c r="Z36" s="209">
        <f t="shared" si="55"/>
        <v>10113.536639980381</v>
      </c>
      <c r="AA36" s="209">
        <f t="shared" si="55"/>
        <v>9818.2492838952458</v>
      </c>
      <c r="AB36" s="209">
        <f t="shared" si="55"/>
        <v>9512.3861926964601</v>
      </c>
      <c r="AC36" s="209">
        <f t="shared" si="55"/>
        <v>9195.5685957699479</v>
      </c>
      <c r="AD36" s="209">
        <f t="shared" si="55"/>
        <v>8867.404156808414</v>
      </c>
      <c r="AE36" s="209">
        <f t="shared" si="55"/>
        <v>8527.4864879551933</v>
      </c>
      <c r="AF36" s="209">
        <f t="shared" si="55"/>
        <v>8175.3946465471408</v>
      </c>
      <c r="AG36" s="209">
        <f t="shared" si="55"/>
        <v>7810.6926138333192</v>
      </c>
      <c r="AH36" s="209">
        <f t="shared" si="55"/>
        <v>7432.9287550239751</v>
      </c>
      <c r="AI36" s="209">
        <f t="shared" si="55"/>
        <v>7041.6352600011332</v>
      </c>
      <c r="AJ36" s="209">
        <f t="shared" si="55"/>
        <v>6636.3275639982048</v>
      </c>
      <c r="AK36" s="209">
        <f t="shared" si="55"/>
        <v>6216.5037475312001</v>
      </c>
      <c r="AL36" s="209">
        <f t="shared" si="55"/>
        <v>5781.6439148384416</v>
      </c>
      <c r="AM36" s="209">
        <f t="shared" ref="AM36:AV36" si="56">+AM35-AM30</f>
        <v>5331.2095500590522</v>
      </c>
      <c r="AN36" s="209">
        <f t="shared" si="56"/>
        <v>4864.6428503529405</v>
      </c>
      <c r="AO36" s="209">
        <f t="shared" si="56"/>
        <v>4381.366035136436</v>
      </c>
      <c r="AP36" s="209">
        <f t="shared" si="56"/>
        <v>3880.7806305781519</v>
      </c>
      <c r="AQ36" s="209">
        <f t="shared" si="56"/>
        <v>3362.2667284690251</v>
      </c>
      <c r="AR36" s="209">
        <f t="shared" si="56"/>
        <v>2825.1822185487408</v>
      </c>
      <c r="AS36" s="209">
        <f t="shared" si="56"/>
        <v>2268.8619933378795</v>
      </c>
      <c r="AT36" s="209">
        <f t="shared" si="56"/>
        <v>1692.6171244910774</v>
      </c>
      <c r="AU36" s="209">
        <f t="shared" si="56"/>
        <v>1095.7340096512228</v>
      </c>
      <c r="AV36" s="209">
        <f t="shared" si="56"/>
        <v>477.47348874818408</v>
      </c>
      <c r="AW36" s="209">
        <f t="shared" ref="AW36" si="57">+AW35-AW30</f>
        <v>-1.2676082405960187E-11</v>
      </c>
      <c r="AX36" s="209"/>
      <c r="AY36" s="209"/>
      <c r="AZ36" s="209"/>
      <c r="BA36" s="209"/>
      <c r="BB36" s="209"/>
      <c r="BC36" s="209"/>
      <c r="BD36" s="209"/>
      <c r="BE36" s="209"/>
      <c r="BF36" s="209"/>
    </row>
    <row r="37" spans="1:58" hidden="1" outlineLevel="1" x14ac:dyDescent="0.4">
      <c r="A37" s="74"/>
      <c r="B37" s="216"/>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row>
    <row r="38" spans="1:58" hidden="1" outlineLevel="1" x14ac:dyDescent="0.4">
      <c r="A38" s="72" t="s">
        <v>159</v>
      </c>
      <c r="B38" s="216">
        <f>SUM(C38:BC38)</f>
        <v>38664.274971400002</v>
      </c>
      <c r="C38" s="209">
        <v>0</v>
      </c>
      <c r="D38" s="209"/>
      <c r="E38" s="209"/>
      <c r="F38" s="209"/>
      <c r="G38" s="209"/>
      <c r="H38" s="209"/>
      <c r="I38" s="209"/>
      <c r="J38" s="209"/>
      <c r="K38" s="209"/>
      <c r="L38" s="209"/>
      <c r="M38" s="209"/>
      <c r="N38" s="209"/>
      <c r="O38" s="209"/>
      <c r="P38" s="209"/>
      <c r="Q38" s="209"/>
      <c r="R38" s="209"/>
      <c r="S38" s="209"/>
      <c r="T38" s="209"/>
      <c r="U38" s="209"/>
      <c r="V38" s="209"/>
      <c r="W38" s="209"/>
      <c r="X38" s="209"/>
      <c r="Y38" s="209">
        <f>+$Y7</f>
        <v>38664.274971400002</v>
      </c>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row>
    <row r="39" spans="1:58" s="73" customFormat="1" hidden="1" outlineLevel="1" x14ac:dyDescent="0.4">
      <c r="A39" s="60" t="str">
        <f>A29</f>
        <v>Principal</v>
      </c>
      <c r="B39" s="216">
        <f t="shared" ref="B39:B44" si="58">SUM(C39:BC39)</f>
        <v>19987.080809899875</v>
      </c>
      <c r="C39" s="209"/>
      <c r="D39" s="209"/>
      <c r="E39" s="209"/>
      <c r="F39" s="209"/>
      <c r="G39" s="209"/>
      <c r="H39" s="209"/>
      <c r="I39" s="209"/>
      <c r="J39" s="209"/>
      <c r="K39" s="209"/>
      <c r="L39" s="209"/>
      <c r="M39" s="209"/>
      <c r="N39" s="209"/>
      <c r="O39" s="209"/>
      <c r="P39" s="209"/>
      <c r="Q39" s="209"/>
      <c r="R39" s="209"/>
      <c r="S39" s="209"/>
      <c r="T39" s="209"/>
      <c r="U39" s="209"/>
      <c r="V39" s="209"/>
      <c r="W39" s="209"/>
      <c r="X39" s="209"/>
      <c r="Y39" s="209">
        <f>+Y43-Y41</f>
        <v>480.53490297676808</v>
      </c>
      <c r="Z39" s="209">
        <f>+Z43-Z41</f>
        <v>489.28430469225498</v>
      </c>
      <c r="AA39" s="209">
        <f t="shared" ref="AA39:AM40" si="59">+AA43-AA41</f>
        <v>507.26392631302213</v>
      </c>
      <c r="AB39" s="209">
        <f t="shared" si="59"/>
        <v>525.90424109423964</v>
      </c>
      <c r="AC39" s="209">
        <f t="shared" si="59"/>
        <v>545.22952738066226</v>
      </c>
      <c r="AD39" s="209">
        <f t="shared" si="59"/>
        <v>565.26495566798451</v>
      </c>
      <c r="AE39" s="209">
        <f t="shared" si="59"/>
        <v>586.03662138651259</v>
      </c>
      <c r="AF39" s="209">
        <f t="shared" si="59"/>
        <v>607.57157888953225</v>
      </c>
      <c r="AG39" s="209">
        <f t="shared" si="59"/>
        <v>629.89787669063708</v>
      </c>
      <c r="AH39" s="209">
        <f t="shared" si="59"/>
        <v>653.04459399591735</v>
      </c>
      <c r="AI39" s="209">
        <f t="shared" si="59"/>
        <v>677.04187857858778</v>
      </c>
      <c r="AJ39" s="209">
        <f t="shared" si="59"/>
        <v>701.92098604538614</v>
      </c>
      <c r="AK39" s="209">
        <f t="shared" si="59"/>
        <v>727.71432054588581</v>
      </c>
      <c r="AL39" s="209">
        <f t="shared" si="59"/>
        <v>754.45547697774418</v>
      </c>
      <c r="AM39" s="209">
        <f t="shared" si="59"/>
        <v>782.17928474285736</v>
      </c>
      <c r="AN39" s="209">
        <f t="shared" ref="AN39:AX39" si="60">+AN43-AN41</f>
        <v>810.92185311141407</v>
      </c>
      <c r="AO39" s="209">
        <f t="shared" si="60"/>
        <v>840.72061825293008</v>
      </c>
      <c r="AP39" s="209">
        <f t="shared" si="60"/>
        <v>871.61439199552422</v>
      </c>
      <c r="AQ39" s="209">
        <f t="shared" si="60"/>
        <v>903.64341237693884</v>
      </c>
      <c r="AR39" s="209">
        <f t="shared" si="60"/>
        <v>936.84939605314753</v>
      </c>
      <c r="AS39" s="209">
        <f t="shared" si="60"/>
        <v>971.27559263281137</v>
      </c>
      <c r="AT39" s="209">
        <f t="shared" si="60"/>
        <v>1006.9668410083505</v>
      </c>
      <c r="AU39" s="209">
        <f t="shared" si="60"/>
        <v>1043.969627757001</v>
      </c>
      <c r="AV39" s="209">
        <f t="shared" si="60"/>
        <v>1082.332147687923</v>
      </c>
      <c r="AW39" s="209">
        <f t="shared" si="60"/>
        <v>1122.1043666142193</v>
      </c>
      <c r="AX39" s="209">
        <f t="shared" si="60"/>
        <v>1163.3380864316241</v>
      </c>
      <c r="AY39" s="209"/>
      <c r="AZ39" s="209"/>
      <c r="BA39" s="209"/>
      <c r="BB39" s="209"/>
      <c r="BC39" s="209"/>
      <c r="BD39" s="209"/>
      <c r="BE39" s="209"/>
      <c r="BF39" s="209"/>
    </row>
    <row r="40" spans="1:58" s="73" customFormat="1" hidden="1" outlineLevel="1" x14ac:dyDescent="0.4">
      <c r="A40" s="60" t="str">
        <f t="shared" ref="A40:A46" si="61">A30</f>
        <v>Principal</v>
      </c>
      <c r="B40" s="216">
        <f t="shared" si="58"/>
        <v>18677.194161500098</v>
      </c>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f>+Z44-Z42</f>
        <v>498.19301227689891</v>
      </c>
      <c r="AA40" s="209">
        <f t="shared" si="59"/>
        <v>516.50000019567676</v>
      </c>
      <c r="AB40" s="209">
        <f t="shared" si="59"/>
        <v>535.47971093151443</v>
      </c>
      <c r="AC40" s="209">
        <f t="shared" si="59"/>
        <v>555.15686488028427</v>
      </c>
      <c r="AD40" s="209">
        <f t="shared" si="59"/>
        <v>575.55709083275349</v>
      </c>
      <c r="AE40" s="209">
        <f t="shared" si="59"/>
        <v>596.70695935516835</v>
      </c>
      <c r="AF40" s="209">
        <f t="shared" si="59"/>
        <v>618.63401739646861</v>
      </c>
      <c r="AG40" s="209">
        <f t="shared" si="59"/>
        <v>641.36682416720578</v>
      </c>
      <c r="AH40" s="209">
        <f t="shared" si="59"/>
        <v>664.93498833689523</v>
      </c>
      <c r="AI40" s="209">
        <f t="shared" si="59"/>
        <v>689.36920659825159</v>
      </c>
      <c r="AJ40" s="209">
        <f t="shared" si="59"/>
        <v>714.70130364853571</v>
      </c>
      <c r="AK40" s="209">
        <f t="shared" si="59"/>
        <v>740.96427364008673</v>
      </c>
      <c r="AL40" s="209">
        <f t="shared" si="59"/>
        <v>768.19232315402849</v>
      </c>
      <c r="AM40" s="209">
        <f t="shared" si="59"/>
        <v>796.42091575311997</v>
      </c>
      <c r="AN40" s="209">
        <f t="shared" ref="AN40:AX40" si="62">+AN44-AN42</f>
        <v>825.68681817178094</v>
      </c>
      <c r="AO40" s="209">
        <f t="shared" si="62"/>
        <v>856.02814820345066</v>
      </c>
      <c r="AP40" s="209">
        <f t="shared" si="62"/>
        <v>887.48442434765366</v>
      </c>
      <c r="AQ40" s="209">
        <f t="shared" si="62"/>
        <v>920.09661728143556</v>
      </c>
      <c r="AR40" s="209">
        <f t="shared" si="62"/>
        <v>953.90720322220659</v>
      </c>
      <c r="AS40" s="209">
        <f t="shared" si="62"/>
        <v>988.96021925150035</v>
      </c>
      <c r="AT40" s="209">
        <f t="shared" si="62"/>
        <v>1025.3013206716994</v>
      </c>
      <c r="AU40" s="209">
        <f t="shared" si="62"/>
        <v>1062.9778404704382</v>
      </c>
      <c r="AV40" s="209">
        <f t="shared" si="62"/>
        <v>1102.0388509701302</v>
      </c>
      <c r="AW40" s="209">
        <f t="shared" si="62"/>
        <v>1142.5352277429154</v>
      </c>
      <c r="AX40" s="209">
        <f t="shared" si="62"/>
        <v>-7.1620888547840875E-13</v>
      </c>
      <c r="AY40" s="209"/>
      <c r="AZ40" s="209"/>
      <c r="BA40" s="209"/>
      <c r="BB40" s="209"/>
      <c r="BC40" s="209"/>
      <c r="BD40" s="209"/>
      <c r="BE40" s="209"/>
      <c r="BF40" s="209"/>
    </row>
    <row r="41" spans="1:58" s="73" customFormat="1" hidden="1" outlineLevel="1" x14ac:dyDescent="0.4">
      <c r="A41" s="60" t="str">
        <f t="shared" si="61"/>
        <v>Interest</v>
      </c>
      <c r="B41" s="216">
        <f t="shared" si="58"/>
        <v>10810.431802831401</v>
      </c>
      <c r="C41" s="209"/>
      <c r="D41" s="209"/>
      <c r="E41" s="209"/>
      <c r="F41" s="209"/>
      <c r="G41" s="209"/>
      <c r="H41" s="209"/>
      <c r="I41" s="209"/>
      <c r="J41" s="209"/>
      <c r="K41" s="209"/>
      <c r="L41" s="209"/>
      <c r="M41" s="209"/>
      <c r="N41" s="209"/>
      <c r="O41" s="209"/>
      <c r="P41" s="209"/>
      <c r="Q41" s="209"/>
      <c r="R41" s="209"/>
      <c r="S41" s="209"/>
      <c r="T41" s="209"/>
      <c r="U41" s="209"/>
      <c r="V41" s="209"/>
      <c r="W41" s="209"/>
      <c r="X41" s="209"/>
      <c r="Y41" s="209">
        <f>$Y38*Y$8/2</f>
        <v>703.9848128975118</v>
      </c>
      <c r="Z41" s="209">
        <f>+$Y46*Y$8/2</f>
        <v>695.2354111820249</v>
      </c>
      <c r="AA41" s="209">
        <f t="shared" ref="AA41:AM41" si="63">+Z46*$Y$8/2</f>
        <v>677.25578956125776</v>
      </c>
      <c r="AB41" s="209">
        <f t="shared" si="63"/>
        <v>658.61547478004024</v>
      </c>
      <c r="AC41" s="209">
        <f t="shared" si="63"/>
        <v>639.29018849361762</v>
      </c>
      <c r="AD41" s="209">
        <f t="shared" si="63"/>
        <v>619.25476020629537</v>
      </c>
      <c r="AE41" s="209">
        <f t="shared" si="63"/>
        <v>598.48309448776729</v>
      </c>
      <c r="AF41" s="209">
        <f t="shared" si="63"/>
        <v>576.94813698474763</v>
      </c>
      <c r="AG41" s="209">
        <f t="shared" si="63"/>
        <v>554.62183918364281</v>
      </c>
      <c r="AH41" s="209">
        <f t="shared" si="63"/>
        <v>531.47512187836253</v>
      </c>
      <c r="AI41" s="209">
        <f t="shared" si="63"/>
        <v>507.4778372956921</v>
      </c>
      <c r="AJ41" s="209">
        <f t="shared" si="63"/>
        <v>482.5987298288938</v>
      </c>
      <c r="AK41" s="209">
        <f t="shared" si="63"/>
        <v>456.80539532839401</v>
      </c>
      <c r="AL41" s="209">
        <f t="shared" si="63"/>
        <v>430.06423889653576</v>
      </c>
      <c r="AM41" s="209">
        <f t="shared" si="63"/>
        <v>402.34043113142246</v>
      </c>
      <c r="AN41" s="209">
        <f t="shared" ref="AN41" si="64">+AM46*$Y$8/2</f>
        <v>373.59786276286587</v>
      </c>
      <c r="AO41" s="209">
        <f t="shared" ref="AO41" si="65">+AN46*$Y$8/2</f>
        <v>343.79909762134986</v>
      </c>
      <c r="AP41" s="209">
        <f t="shared" ref="AP41" si="66">+AO46*$Y$8/2</f>
        <v>312.90532387875567</v>
      </c>
      <c r="AQ41" s="209">
        <f t="shared" ref="AQ41" si="67">+AP46*$Y$8/2</f>
        <v>280.8763034973411</v>
      </c>
      <c r="AR41" s="209">
        <f t="shared" ref="AR41" si="68">+AQ46*$Y$8/2</f>
        <v>247.67031982113241</v>
      </c>
      <c r="AS41" s="209">
        <f t="shared" ref="AS41" si="69">+AR46*$Y$8/2</f>
        <v>213.24412324146849</v>
      </c>
      <c r="AT41" s="209">
        <f t="shared" ref="AT41" si="70">+AS46*$Y$8/2</f>
        <v>177.55287486592937</v>
      </c>
      <c r="AU41" s="209">
        <f t="shared" ref="AU41" si="71">+AT46*$Y$8/2</f>
        <v>140.55008811727882</v>
      </c>
      <c r="AV41" s="209">
        <f t="shared" ref="AV41" si="72">+AU46*$Y$8/2</f>
        <v>102.18756818635686</v>
      </c>
      <c r="AW41" s="209">
        <f t="shared" ref="AW41" si="73">+AV46*$Y$8/2</f>
        <v>62.415349260060538</v>
      </c>
      <c r="AX41" s="209">
        <f t="shared" ref="AX41" si="74">+AW46*$Y$8/2</f>
        <v>21.181629442655748</v>
      </c>
      <c r="AY41" s="209"/>
      <c r="AZ41" s="209"/>
      <c r="BA41" s="209"/>
      <c r="BB41" s="209"/>
      <c r="BC41" s="209"/>
      <c r="BD41" s="209"/>
      <c r="BE41" s="209"/>
      <c r="BF41" s="209"/>
    </row>
    <row r="42" spans="1:58" s="73" customFormat="1" hidden="1" outlineLevel="1" x14ac:dyDescent="0.4">
      <c r="A42" s="60" t="str">
        <f t="shared" si="61"/>
        <v>Interest</v>
      </c>
      <c r="B42" s="216">
        <f t="shared" si="58"/>
        <v>9751.2790194826193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f>+Z45*Y$8/2</f>
        <v>686.32670359738097</v>
      </c>
      <c r="AA42" s="209">
        <f t="shared" ref="AA42:AM42" si="75">+AA45*$Y$8/2</f>
        <v>668.01971567860312</v>
      </c>
      <c r="AB42" s="209">
        <f t="shared" si="75"/>
        <v>649.04000494276545</v>
      </c>
      <c r="AC42" s="209">
        <f t="shared" si="75"/>
        <v>629.36285099399561</v>
      </c>
      <c r="AD42" s="209">
        <f t="shared" si="75"/>
        <v>608.96262504152639</v>
      </c>
      <c r="AE42" s="209">
        <f t="shared" si="75"/>
        <v>587.81275651911153</v>
      </c>
      <c r="AF42" s="209">
        <f t="shared" si="75"/>
        <v>565.88569847781127</v>
      </c>
      <c r="AG42" s="209">
        <f t="shared" si="75"/>
        <v>543.1528917070741</v>
      </c>
      <c r="AH42" s="209">
        <f t="shared" si="75"/>
        <v>519.58472753738465</v>
      </c>
      <c r="AI42" s="209">
        <f t="shared" si="75"/>
        <v>495.15050927602829</v>
      </c>
      <c r="AJ42" s="209">
        <f t="shared" si="75"/>
        <v>469.81841222574423</v>
      </c>
      <c r="AK42" s="209">
        <f t="shared" si="75"/>
        <v>443.55544223419315</v>
      </c>
      <c r="AL42" s="209">
        <f t="shared" si="75"/>
        <v>416.3273927202514</v>
      </c>
      <c r="AM42" s="209">
        <f t="shared" si="75"/>
        <v>388.09880012115985</v>
      </c>
      <c r="AN42" s="209">
        <f t="shared" ref="AN42:AX42" si="76">+AN45*$Y$8/2</f>
        <v>358.83289770249894</v>
      </c>
      <c r="AO42" s="209">
        <f t="shared" si="76"/>
        <v>328.49156767082928</v>
      </c>
      <c r="AP42" s="209">
        <f t="shared" si="76"/>
        <v>297.03529152662617</v>
      </c>
      <c r="AQ42" s="209">
        <f t="shared" si="76"/>
        <v>264.42309859284438</v>
      </c>
      <c r="AR42" s="209">
        <f t="shared" si="76"/>
        <v>230.61251265207324</v>
      </c>
      <c r="AS42" s="209">
        <f t="shared" si="76"/>
        <v>195.55949662277953</v>
      </c>
      <c r="AT42" s="209">
        <f t="shared" si="76"/>
        <v>159.2183952025805</v>
      </c>
      <c r="AU42" s="209">
        <f t="shared" si="76"/>
        <v>121.54187540384163</v>
      </c>
      <c r="AV42" s="209">
        <f t="shared" si="76"/>
        <v>82.480864904149811</v>
      </c>
      <c r="AW42" s="209">
        <f t="shared" si="76"/>
        <v>41.984488131364486</v>
      </c>
      <c r="AX42" s="209">
        <f t="shared" si="76"/>
        <v>7.1620888547840875E-13</v>
      </c>
      <c r="AY42" s="209"/>
      <c r="AZ42" s="209"/>
      <c r="BA42" s="209"/>
      <c r="BB42" s="209"/>
      <c r="BC42" s="209"/>
      <c r="BD42" s="209"/>
      <c r="BE42" s="209"/>
      <c r="BF42" s="209"/>
    </row>
    <row r="43" spans="1:58" s="73" customFormat="1" hidden="1" outlineLevel="1" x14ac:dyDescent="0.4">
      <c r="A43" s="60" t="str">
        <f t="shared" si="61"/>
        <v xml:space="preserve">Debt Servicing </v>
      </c>
      <c r="B43" s="216">
        <f t="shared" si="58"/>
        <v>30797.512612731291</v>
      </c>
      <c r="C43" s="209"/>
      <c r="D43" s="209"/>
      <c r="E43" s="209"/>
      <c r="F43" s="209"/>
      <c r="G43" s="209"/>
      <c r="H43" s="209"/>
      <c r="I43" s="209"/>
      <c r="J43" s="209"/>
      <c r="K43" s="209"/>
      <c r="L43" s="209"/>
      <c r="M43" s="209"/>
      <c r="N43" s="209"/>
      <c r="O43" s="209"/>
      <c r="P43" s="209"/>
      <c r="Q43" s="209"/>
      <c r="R43" s="209"/>
      <c r="S43" s="209"/>
      <c r="T43" s="209"/>
      <c r="U43" s="209"/>
      <c r="V43" s="209"/>
      <c r="W43" s="209"/>
      <c r="X43" s="209"/>
      <c r="Y43" s="209">
        <f>-PMT(Y$8/2,Y$9*2,Y38)</f>
        <v>1184.5197158742799</v>
      </c>
      <c r="Z43" s="209">
        <f t="shared" ref="Z43:AM43" si="77">+Y43</f>
        <v>1184.5197158742799</v>
      </c>
      <c r="AA43" s="209">
        <f t="shared" si="77"/>
        <v>1184.5197158742799</v>
      </c>
      <c r="AB43" s="209">
        <f t="shared" si="77"/>
        <v>1184.5197158742799</v>
      </c>
      <c r="AC43" s="209">
        <f t="shared" si="77"/>
        <v>1184.5197158742799</v>
      </c>
      <c r="AD43" s="209">
        <f t="shared" si="77"/>
        <v>1184.5197158742799</v>
      </c>
      <c r="AE43" s="209">
        <f t="shared" si="77"/>
        <v>1184.5197158742799</v>
      </c>
      <c r="AF43" s="209">
        <f t="shared" si="77"/>
        <v>1184.5197158742799</v>
      </c>
      <c r="AG43" s="209">
        <f t="shared" si="77"/>
        <v>1184.5197158742799</v>
      </c>
      <c r="AH43" s="209">
        <f t="shared" si="77"/>
        <v>1184.5197158742799</v>
      </c>
      <c r="AI43" s="209">
        <f t="shared" si="77"/>
        <v>1184.5197158742799</v>
      </c>
      <c r="AJ43" s="209">
        <f t="shared" si="77"/>
        <v>1184.5197158742799</v>
      </c>
      <c r="AK43" s="209">
        <f t="shared" si="77"/>
        <v>1184.5197158742799</v>
      </c>
      <c r="AL43" s="209">
        <f t="shared" si="77"/>
        <v>1184.5197158742799</v>
      </c>
      <c r="AM43" s="209">
        <f t="shared" si="77"/>
        <v>1184.5197158742799</v>
      </c>
      <c r="AN43" s="209">
        <f t="shared" ref="AN43" si="78">+AM43</f>
        <v>1184.5197158742799</v>
      </c>
      <c r="AO43" s="209">
        <f t="shared" ref="AO43" si="79">+AN43</f>
        <v>1184.5197158742799</v>
      </c>
      <c r="AP43" s="209">
        <f t="shared" ref="AP43" si="80">+AO43</f>
        <v>1184.5197158742799</v>
      </c>
      <c r="AQ43" s="209">
        <f t="shared" ref="AQ43" si="81">+AP43</f>
        <v>1184.5197158742799</v>
      </c>
      <c r="AR43" s="209">
        <f t="shared" ref="AR43" si="82">+AQ43</f>
        <v>1184.5197158742799</v>
      </c>
      <c r="AS43" s="209">
        <f t="shared" ref="AS43" si="83">+AR43</f>
        <v>1184.5197158742799</v>
      </c>
      <c r="AT43" s="209">
        <f t="shared" ref="AT43" si="84">+AS43</f>
        <v>1184.5197158742799</v>
      </c>
      <c r="AU43" s="209">
        <f t="shared" ref="AU43" si="85">+AT43</f>
        <v>1184.5197158742799</v>
      </c>
      <c r="AV43" s="209">
        <f t="shared" ref="AV43" si="86">+AU43</f>
        <v>1184.5197158742799</v>
      </c>
      <c r="AW43" s="209">
        <f t="shared" ref="AW43" si="87">+AV43</f>
        <v>1184.5197158742799</v>
      </c>
      <c r="AX43" s="209">
        <f t="shared" ref="AX43" si="88">+AW43</f>
        <v>1184.5197158742799</v>
      </c>
      <c r="AY43" s="209"/>
      <c r="AZ43" s="209"/>
      <c r="BA43" s="209"/>
      <c r="BB43" s="209"/>
      <c r="BC43" s="209"/>
      <c r="BD43" s="209"/>
      <c r="BE43" s="209"/>
      <c r="BF43" s="209"/>
    </row>
    <row r="44" spans="1:58" s="73" customFormat="1" hidden="1" outlineLevel="1" x14ac:dyDescent="0.4">
      <c r="A44" s="60" t="str">
        <f t="shared" si="61"/>
        <v xml:space="preserve">Debt Servicing </v>
      </c>
      <c r="B44" s="216">
        <f t="shared" si="58"/>
        <v>28428.473180982728</v>
      </c>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f t="shared" ref="Z44:AM44" si="89">+Z43</f>
        <v>1184.5197158742799</v>
      </c>
      <c r="AA44" s="209">
        <f t="shared" si="89"/>
        <v>1184.5197158742799</v>
      </c>
      <c r="AB44" s="209">
        <f t="shared" si="89"/>
        <v>1184.5197158742799</v>
      </c>
      <c r="AC44" s="209">
        <f t="shared" si="89"/>
        <v>1184.5197158742799</v>
      </c>
      <c r="AD44" s="209">
        <f t="shared" si="89"/>
        <v>1184.5197158742799</v>
      </c>
      <c r="AE44" s="209">
        <f t="shared" si="89"/>
        <v>1184.5197158742799</v>
      </c>
      <c r="AF44" s="209">
        <f t="shared" si="89"/>
        <v>1184.5197158742799</v>
      </c>
      <c r="AG44" s="209">
        <f t="shared" si="89"/>
        <v>1184.5197158742799</v>
      </c>
      <c r="AH44" s="209">
        <f t="shared" si="89"/>
        <v>1184.5197158742799</v>
      </c>
      <c r="AI44" s="209">
        <f t="shared" si="89"/>
        <v>1184.5197158742799</v>
      </c>
      <c r="AJ44" s="209">
        <f t="shared" si="89"/>
        <v>1184.5197158742799</v>
      </c>
      <c r="AK44" s="209">
        <f t="shared" si="89"/>
        <v>1184.5197158742799</v>
      </c>
      <c r="AL44" s="209">
        <f t="shared" si="89"/>
        <v>1184.5197158742799</v>
      </c>
      <c r="AM44" s="209">
        <f t="shared" si="89"/>
        <v>1184.5197158742799</v>
      </c>
      <c r="AN44" s="209">
        <f t="shared" ref="AN44:AW44" si="90">+AN43</f>
        <v>1184.5197158742799</v>
      </c>
      <c r="AO44" s="209">
        <f t="shared" si="90"/>
        <v>1184.5197158742799</v>
      </c>
      <c r="AP44" s="209">
        <f t="shared" si="90"/>
        <v>1184.5197158742799</v>
      </c>
      <c r="AQ44" s="209">
        <f t="shared" si="90"/>
        <v>1184.5197158742799</v>
      </c>
      <c r="AR44" s="209">
        <f t="shared" si="90"/>
        <v>1184.5197158742799</v>
      </c>
      <c r="AS44" s="209">
        <f t="shared" si="90"/>
        <v>1184.5197158742799</v>
      </c>
      <c r="AT44" s="209">
        <f t="shared" si="90"/>
        <v>1184.5197158742799</v>
      </c>
      <c r="AU44" s="209">
        <f t="shared" si="90"/>
        <v>1184.5197158742799</v>
      </c>
      <c r="AV44" s="209">
        <f t="shared" si="90"/>
        <v>1184.5197158742799</v>
      </c>
      <c r="AW44" s="209">
        <f t="shared" si="90"/>
        <v>1184.5197158742799</v>
      </c>
      <c r="AX44" s="209">
        <v>0</v>
      </c>
      <c r="AY44" s="209"/>
      <c r="AZ44" s="209"/>
      <c r="BA44" s="209"/>
      <c r="BB44" s="209"/>
      <c r="BC44" s="209"/>
      <c r="BD44" s="209"/>
      <c r="BE44" s="209"/>
      <c r="BF44" s="209"/>
    </row>
    <row r="45" spans="1:58" s="73" customFormat="1" hidden="1" outlineLevel="1" x14ac:dyDescent="0.4">
      <c r="A45" s="60" t="str">
        <f t="shared" si="61"/>
        <v>Balance mid year</v>
      </c>
      <c r="B45" s="216"/>
      <c r="C45" s="209"/>
      <c r="D45" s="209"/>
      <c r="E45" s="209"/>
      <c r="F45" s="209"/>
      <c r="G45" s="209"/>
      <c r="H45" s="209"/>
      <c r="I45" s="209"/>
      <c r="J45" s="209"/>
      <c r="K45" s="209"/>
      <c r="L45" s="209"/>
      <c r="M45" s="209"/>
      <c r="N45" s="209"/>
      <c r="O45" s="209"/>
      <c r="P45" s="209"/>
      <c r="Q45" s="209"/>
      <c r="R45" s="209"/>
      <c r="S45" s="209"/>
      <c r="T45" s="209"/>
      <c r="U45" s="209"/>
      <c r="V45" s="209"/>
      <c r="W45" s="209"/>
      <c r="X45" s="209"/>
      <c r="Y45" s="209">
        <v>0</v>
      </c>
      <c r="Z45" s="209">
        <f t="shared" ref="Z45:AM45" si="91">+Y46-Z39</f>
        <v>37694.455763730977</v>
      </c>
      <c r="AA45" s="209">
        <f t="shared" si="91"/>
        <v>36688.998825141061</v>
      </c>
      <c r="AB45" s="209">
        <f t="shared" si="91"/>
        <v>35646.59458385114</v>
      </c>
      <c r="AC45" s="209">
        <f t="shared" si="91"/>
        <v>34565.885345538969</v>
      </c>
      <c r="AD45" s="209">
        <f t="shared" si="91"/>
        <v>33445.463524990701</v>
      </c>
      <c r="AE45" s="209">
        <f t="shared" si="91"/>
        <v>32283.869812771438</v>
      </c>
      <c r="AF45" s="209">
        <f t="shared" si="91"/>
        <v>31079.591274526738</v>
      </c>
      <c r="AG45" s="209">
        <f t="shared" si="91"/>
        <v>29831.059380439634</v>
      </c>
      <c r="AH45" s="209">
        <f t="shared" si="91"/>
        <v>28536.647962276511</v>
      </c>
      <c r="AI45" s="209">
        <f t="shared" si="91"/>
        <v>27194.671095361027</v>
      </c>
      <c r="AJ45" s="209">
        <f t="shared" si="91"/>
        <v>25803.380902717392</v>
      </c>
      <c r="AK45" s="209">
        <f t="shared" si="91"/>
        <v>24360.96527852297</v>
      </c>
      <c r="AL45" s="209">
        <f t="shared" si="91"/>
        <v>22865.545527905138</v>
      </c>
      <c r="AM45" s="209">
        <f t="shared" si="91"/>
        <v>21315.173920008252</v>
      </c>
      <c r="AN45" s="209">
        <f t="shared" ref="AN45" si="92">+AM46-AN39</f>
        <v>19707.83115114372</v>
      </c>
      <c r="AO45" s="209">
        <f t="shared" ref="AO45" si="93">+AN46-AO39</f>
        <v>18041.423714719011</v>
      </c>
      <c r="AP45" s="209">
        <f t="shared" ref="AP45" si="94">+AO46-AP39</f>
        <v>16313.781174520034</v>
      </c>
      <c r="AQ45" s="209">
        <f t="shared" ref="AQ45" si="95">+AP46-AQ39</f>
        <v>14522.65333779544</v>
      </c>
      <c r="AR45" s="209">
        <f t="shared" ref="AR45" si="96">+AQ46-AR39</f>
        <v>12665.707324460858</v>
      </c>
      <c r="AS45" s="209">
        <f t="shared" ref="AS45" si="97">+AR46-AS39</f>
        <v>10740.52452860584</v>
      </c>
      <c r="AT45" s="209">
        <f t="shared" ref="AT45" si="98">+AS46-AT39</f>
        <v>8744.5974683459899</v>
      </c>
      <c r="AU45" s="209">
        <f t="shared" ref="AU45" si="99">+AT46-AU39</f>
        <v>6675.3265199172893</v>
      </c>
      <c r="AV45" s="209">
        <f t="shared" ref="AV45" si="100">+AU46-AV39</f>
        <v>4530.0165317589281</v>
      </c>
      <c r="AW45" s="209">
        <f t="shared" ref="AW45" si="101">+AV46-AW39</f>
        <v>2305.8733141745788</v>
      </c>
      <c r="AX45" s="209">
        <f t="shared" ref="AX45" si="102">+AW46-AX39</f>
        <v>3.9335645851679146E-11</v>
      </c>
      <c r="AY45" s="209"/>
      <c r="AZ45" s="209"/>
      <c r="BA45" s="209"/>
      <c r="BB45" s="209"/>
      <c r="BC45" s="209"/>
      <c r="BD45" s="209"/>
      <c r="BE45" s="209"/>
      <c r="BF45" s="209"/>
    </row>
    <row r="46" spans="1:58" s="73" customFormat="1" hidden="1" outlineLevel="1" x14ac:dyDescent="0.4">
      <c r="A46" s="60" t="str">
        <f t="shared" si="61"/>
        <v>Balance</v>
      </c>
      <c r="B46" s="216"/>
      <c r="C46" s="209"/>
      <c r="D46" s="209"/>
      <c r="E46" s="209"/>
      <c r="F46" s="209"/>
      <c r="G46" s="209"/>
      <c r="H46" s="209"/>
      <c r="I46" s="209"/>
      <c r="J46" s="209"/>
      <c r="K46" s="209"/>
      <c r="L46" s="209"/>
      <c r="M46" s="209"/>
      <c r="N46" s="209"/>
      <c r="O46" s="209"/>
      <c r="P46" s="209"/>
      <c r="Q46" s="209"/>
      <c r="R46" s="209"/>
      <c r="S46" s="209"/>
      <c r="T46" s="209"/>
      <c r="U46" s="209"/>
      <c r="V46" s="209"/>
      <c r="W46" s="209"/>
      <c r="X46" s="209"/>
      <c r="Y46" s="209">
        <f>+Y38-Y39</f>
        <v>38183.740068423234</v>
      </c>
      <c r="Z46" s="209">
        <f t="shared" ref="Z46:AM46" si="103">+Z45-Z40</f>
        <v>37196.26275145408</v>
      </c>
      <c r="AA46" s="209">
        <f t="shared" si="103"/>
        <v>36172.498824945382</v>
      </c>
      <c r="AB46" s="209">
        <f t="shared" si="103"/>
        <v>35111.114872919628</v>
      </c>
      <c r="AC46" s="209">
        <f t="shared" si="103"/>
        <v>34010.728480658683</v>
      </c>
      <c r="AD46" s="209">
        <f t="shared" si="103"/>
        <v>32869.906434157951</v>
      </c>
      <c r="AE46" s="209">
        <f t="shared" si="103"/>
        <v>31687.16285341627</v>
      </c>
      <c r="AF46" s="209">
        <f t="shared" si="103"/>
        <v>30460.957257130271</v>
      </c>
      <c r="AG46" s="209">
        <f t="shared" si="103"/>
        <v>29189.692556272428</v>
      </c>
      <c r="AH46" s="209">
        <f t="shared" si="103"/>
        <v>27871.712973939615</v>
      </c>
      <c r="AI46" s="209">
        <f t="shared" si="103"/>
        <v>26505.301888762777</v>
      </c>
      <c r="AJ46" s="209">
        <f t="shared" si="103"/>
        <v>25088.679599068855</v>
      </c>
      <c r="AK46" s="209">
        <f t="shared" si="103"/>
        <v>23620.001004882884</v>
      </c>
      <c r="AL46" s="209">
        <f t="shared" si="103"/>
        <v>22097.353204751111</v>
      </c>
      <c r="AM46" s="209">
        <f t="shared" si="103"/>
        <v>20518.753004255133</v>
      </c>
      <c r="AN46" s="209">
        <f t="shared" ref="AN46:AX46" si="104">+AN45-AN40</f>
        <v>18882.14433297194</v>
      </c>
      <c r="AO46" s="209">
        <f t="shared" si="104"/>
        <v>17185.395566515559</v>
      </c>
      <c r="AP46" s="209">
        <f t="shared" si="104"/>
        <v>15426.29675017238</v>
      </c>
      <c r="AQ46" s="209">
        <f t="shared" si="104"/>
        <v>13602.556720514005</v>
      </c>
      <c r="AR46" s="209">
        <f t="shared" si="104"/>
        <v>11711.800121238652</v>
      </c>
      <c r="AS46" s="209">
        <f t="shared" si="104"/>
        <v>9751.5643093543404</v>
      </c>
      <c r="AT46" s="209">
        <f t="shared" si="104"/>
        <v>7719.2961476742903</v>
      </c>
      <c r="AU46" s="209">
        <f t="shared" si="104"/>
        <v>5612.3486794468508</v>
      </c>
      <c r="AV46" s="209">
        <f t="shared" si="104"/>
        <v>3427.9776807887979</v>
      </c>
      <c r="AW46" s="209">
        <f t="shared" si="104"/>
        <v>1163.3380864316634</v>
      </c>
      <c r="AX46" s="209">
        <f t="shared" si="104"/>
        <v>4.0051854737157555E-11</v>
      </c>
      <c r="AY46" s="209"/>
      <c r="AZ46" s="209"/>
      <c r="BA46" s="209"/>
      <c r="BB46" s="209"/>
      <c r="BC46" s="209"/>
      <c r="BD46" s="209"/>
      <c r="BE46" s="209"/>
      <c r="BF46" s="209"/>
    </row>
    <row r="47" spans="1:58" hidden="1" outlineLevel="1" x14ac:dyDescent="0.4">
      <c r="A47" s="74"/>
      <c r="B47" s="216"/>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row>
    <row r="48" spans="1:58" hidden="1" outlineLevel="1" x14ac:dyDescent="0.4">
      <c r="A48" s="72" t="s">
        <v>159</v>
      </c>
      <c r="B48" s="216">
        <f>SUM(C48:BC48)</f>
        <v>23679.701759999996</v>
      </c>
      <c r="C48" s="209">
        <v>0</v>
      </c>
      <c r="D48" s="209"/>
      <c r="E48" s="209"/>
      <c r="F48" s="209"/>
      <c r="G48" s="209"/>
      <c r="H48" s="209"/>
      <c r="I48" s="209"/>
      <c r="J48" s="209"/>
      <c r="K48" s="209"/>
      <c r="L48" s="209"/>
      <c r="M48" s="209"/>
      <c r="N48" s="209"/>
      <c r="O48" s="209"/>
      <c r="P48" s="209"/>
      <c r="Q48" s="209"/>
      <c r="R48" s="209"/>
      <c r="S48" s="209"/>
      <c r="T48" s="209"/>
      <c r="U48" s="209"/>
      <c r="V48" s="209"/>
      <c r="W48" s="209"/>
      <c r="X48" s="209"/>
      <c r="Y48" s="209"/>
      <c r="Z48" s="209">
        <f>+$Z7</f>
        <v>23679.701759999996</v>
      </c>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row>
    <row r="49" spans="1:58" s="73" customFormat="1" hidden="1" outlineLevel="1" x14ac:dyDescent="0.4">
      <c r="A49" s="60" t="str">
        <f t="shared" ref="A49:A56" si="105">A39</f>
        <v>Principal</v>
      </c>
      <c r="B49" s="216">
        <f t="shared" ref="B49:B54" si="106">SUM(C49:BC49)</f>
        <v>12240.177714528658</v>
      </c>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f>+Z53-Z51</f>
        <v>291.52568873232281</v>
      </c>
      <c r="AA49" s="209">
        <f>+AA53-AA51</f>
        <v>296.93327452929771</v>
      </c>
      <c r="AB49" s="209">
        <f t="shared" ref="AB49:AN50" si="107">+AB53-AB51</f>
        <v>308.05122688334353</v>
      </c>
      <c r="AC49" s="209">
        <f t="shared" si="107"/>
        <v>319.58546422512876</v>
      </c>
      <c r="AD49" s="209">
        <f t="shared" si="107"/>
        <v>331.55157334487319</v>
      </c>
      <c r="AE49" s="209">
        <f t="shared" si="107"/>
        <v>343.96572464267103</v>
      </c>
      <c r="AF49" s="209">
        <f t="shared" si="107"/>
        <v>356.8446939803589</v>
      </c>
      <c r="AG49" s="209">
        <f t="shared" si="107"/>
        <v>370.20588535157469</v>
      </c>
      <c r="AH49" s="209">
        <f t="shared" si="107"/>
        <v>384.06735440064233</v>
      </c>
      <c r="AI49" s="209">
        <f t="shared" si="107"/>
        <v>398.44783282206441</v>
      </c>
      <c r="AJ49" s="209">
        <f t="shared" si="107"/>
        <v>413.3667536735955</v>
      </c>
      <c r="AK49" s="209">
        <f t="shared" si="107"/>
        <v>428.84427763710192</v>
      </c>
      <c r="AL49" s="209">
        <f t="shared" si="107"/>
        <v>444.90132026269714</v>
      </c>
      <c r="AM49" s="209">
        <f t="shared" si="107"/>
        <v>461.55958023296768</v>
      </c>
      <c r="AN49" s="209">
        <f t="shared" si="107"/>
        <v>478.84156868548519</v>
      </c>
      <c r="AO49" s="209">
        <f t="shared" ref="AO49:AY49" si="108">+AO53-AO51</f>
        <v>496.77063963322939</v>
      </c>
      <c r="AP49" s="209">
        <f t="shared" si="108"/>
        <v>515.37102152403077</v>
      </c>
      <c r="AQ49" s="209">
        <f t="shared" si="108"/>
        <v>534.66784998168066</v>
      </c>
      <c r="AR49" s="209">
        <f t="shared" si="108"/>
        <v>554.6872017729529</v>
      </c>
      <c r="AS49" s="209">
        <f t="shared" si="108"/>
        <v>575.45613004644031</v>
      </c>
      <c r="AT49" s="209">
        <f t="shared" si="108"/>
        <v>597.00270089082255</v>
      </c>
      <c r="AU49" s="209">
        <f t="shared" si="108"/>
        <v>619.35603126197282</v>
      </c>
      <c r="AV49" s="209">
        <f t="shared" si="108"/>
        <v>642.54632833015171</v>
      </c>
      <c r="AW49" s="209">
        <f t="shared" si="108"/>
        <v>666.60493030046359</v>
      </c>
      <c r="AX49" s="209">
        <f t="shared" si="108"/>
        <v>691.56434876173603</v>
      </c>
      <c r="AY49" s="209">
        <f t="shared" si="108"/>
        <v>717.45831262105105</v>
      </c>
      <c r="AZ49" s="209"/>
      <c r="BA49" s="209"/>
      <c r="BB49" s="209"/>
      <c r="BC49" s="209"/>
      <c r="BD49" s="209"/>
      <c r="BE49" s="209"/>
      <c r="BF49" s="209"/>
    </row>
    <row r="50" spans="1:58" s="73" customFormat="1" hidden="1" outlineLevel="1" x14ac:dyDescent="0.4">
      <c r="A50" s="60" t="str">
        <f t="shared" si="105"/>
        <v>Principal</v>
      </c>
      <c r="B50" s="216">
        <f t="shared" si="106"/>
        <v>11439.524045471337</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f>+AA54-AA52</f>
        <v>302.44116704119301</v>
      </c>
      <c r="AB50" s="209">
        <f t="shared" si="107"/>
        <v>313.7653491841217</v>
      </c>
      <c r="AC50" s="209">
        <f t="shared" si="107"/>
        <v>325.51353809326139</v>
      </c>
      <c r="AD50" s="209">
        <f t="shared" si="107"/>
        <v>337.70160968225633</v>
      </c>
      <c r="AE50" s="209">
        <f t="shared" si="107"/>
        <v>350.34603430015636</v>
      </c>
      <c r="AF50" s="209">
        <f t="shared" si="107"/>
        <v>363.463898988621</v>
      </c>
      <c r="AG50" s="209">
        <f t="shared" si="107"/>
        <v>377.0729305724912</v>
      </c>
      <c r="AH50" s="209">
        <f t="shared" si="107"/>
        <v>391.19151961493196</v>
      </c>
      <c r="AI50" s="209">
        <f t="shared" si="107"/>
        <v>405.83874526951746</v>
      </c>
      <c r="AJ50" s="209">
        <f t="shared" si="107"/>
        <v>421.03440106284296</v>
      </c>
      <c r="AK50" s="209">
        <f t="shared" si="107"/>
        <v>436.79902164250467</v>
      </c>
      <c r="AL50" s="209">
        <f t="shared" si="107"/>
        <v>453.15391052659317</v>
      </c>
      <c r="AM50" s="209">
        <f t="shared" si="107"/>
        <v>470.12116889219988</v>
      </c>
      <c r="AN50" s="209">
        <f t="shared" si="107"/>
        <v>487.72372544184009</v>
      </c>
      <c r="AO50" s="209">
        <f t="shared" ref="AO50:AY50" si="109">+AO54-AO52</f>
        <v>505.98536738815244</v>
      </c>
      <c r="AP50" s="209">
        <f t="shared" si="109"/>
        <v>524.93077259874565</v>
      </c>
      <c r="AQ50" s="209">
        <f t="shared" si="109"/>
        <v>544.58554294463181</v>
      </c>
      <c r="AR50" s="209">
        <f t="shared" si="109"/>
        <v>564.97623889731199</v>
      </c>
      <c r="AS50" s="209">
        <f t="shared" si="109"/>
        <v>586.13041542126552</v>
      </c>
      <c r="AT50" s="209">
        <f t="shared" si="109"/>
        <v>608.07665921034868</v>
      </c>
      <c r="AU50" s="209">
        <f t="shared" si="109"/>
        <v>630.84462731841927</v>
      </c>
      <c r="AV50" s="209">
        <f t="shared" si="109"/>
        <v>654.46508723639306</v>
      </c>
      <c r="AW50" s="209">
        <f t="shared" si="109"/>
        <v>678.96995846988887</v>
      </c>
      <c r="AX50" s="209">
        <f t="shared" si="109"/>
        <v>704.39235567364813</v>
      </c>
      <c r="AY50" s="209">
        <f t="shared" si="109"/>
        <v>-4.4284940940997327E-14</v>
      </c>
      <c r="AZ50" s="209"/>
      <c r="BA50" s="209"/>
      <c r="BB50" s="209"/>
      <c r="BC50" s="209"/>
      <c r="BD50" s="209"/>
      <c r="BE50" s="209"/>
      <c r="BF50" s="209"/>
    </row>
    <row r="51" spans="1:58" s="73" customFormat="1" hidden="1" outlineLevel="1" x14ac:dyDescent="0.4">
      <c r="A51" s="60" t="str">
        <f t="shared" si="105"/>
        <v>Interest</v>
      </c>
      <c r="B51" s="216">
        <f t="shared" si="106"/>
        <v>6759.7547538978679</v>
      </c>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f>$Z48*Z$8/2</f>
        <v>439.24094466869747</v>
      </c>
      <c r="AA51" s="209">
        <f>+$Z56*Z$8/2</f>
        <v>433.83335887172257</v>
      </c>
      <c r="AB51" s="209">
        <f t="shared" ref="AB51:AN51" si="110">+AA56*$Z$8/2</f>
        <v>422.71540651767674</v>
      </c>
      <c r="AC51" s="209">
        <f t="shared" si="110"/>
        <v>411.18116917589151</v>
      </c>
      <c r="AD51" s="209">
        <f t="shared" si="110"/>
        <v>399.21506005614708</v>
      </c>
      <c r="AE51" s="209">
        <f t="shared" si="110"/>
        <v>386.80090875834924</v>
      </c>
      <c r="AF51" s="209">
        <f t="shared" si="110"/>
        <v>373.92193942066137</v>
      </c>
      <c r="AG51" s="209">
        <f t="shared" si="110"/>
        <v>360.56074804944558</v>
      </c>
      <c r="AH51" s="209">
        <f t="shared" si="110"/>
        <v>346.69927900037794</v>
      </c>
      <c r="AI51" s="209">
        <f t="shared" si="110"/>
        <v>332.31880057895586</v>
      </c>
      <c r="AJ51" s="209">
        <f t="shared" si="110"/>
        <v>317.39987972742477</v>
      </c>
      <c r="AK51" s="209">
        <f t="shared" si="110"/>
        <v>301.92235576391835</v>
      </c>
      <c r="AL51" s="209">
        <f t="shared" si="110"/>
        <v>285.86531313832313</v>
      </c>
      <c r="AM51" s="209">
        <f t="shared" si="110"/>
        <v>269.2070531680526</v>
      </c>
      <c r="AN51" s="209">
        <f t="shared" si="110"/>
        <v>251.92506471553509</v>
      </c>
      <c r="AO51" s="209">
        <f t="shared" ref="AO51" si="111">+AN56*$Z$8/2</f>
        <v>233.99599376779085</v>
      </c>
      <c r="AP51" s="209">
        <f t="shared" ref="AP51" si="112">+AO56*$Z$8/2</f>
        <v>215.39561187698945</v>
      </c>
      <c r="AQ51" s="209">
        <f t="shared" ref="AQ51" si="113">+AP56*$Z$8/2</f>
        <v>196.09878341933961</v>
      </c>
      <c r="AR51" s="209">
        <f t="shared" ref="AR51" si="114">+AQ56*$Z$8/2</f>
        <v>176.07943162806731</v>
      </c>
      <c r="AS51" s="209">
        <f t="shared" ref="AS51" si="115">+AR56*$Z$8/2</f>
        <v>155.31050335457999</v>
      </c>
      <c r="AT51" s="209">
        <f t="shared" ref="AT51" si="116">+AS56*$Z$8/2</f>
        <v>133.76393251019769</v>
      </c>
      <c r="AU51" s="209">
        <f t="shared" ref="AU51" si="117">+AT56*$Z$8/2</f>
        <v>111.41060213904743</v>
      </c>
      <c r="AV51" s="209">
        <f t="shared" ref="AV51" si="118">+AU56*$Z$8/2</f>
        <v>88.220305070868505</v>
      </c>
      <c r="AW51" s="209">
        <f t="shared" ref="AW51" si="119">+AV56*$Z$8/2</f>
        <v>64.161703100556636</v>
      </c>
      <c r="AX51" s="209">
        <f t="shared" ref="AX51" si="120">+AW56*$Z$8/2</f>
        <v>39.202284639284294</v>
      </c>
      <c r="AY51" s="209">
        <f t="shared" ref="AY51" si="121">+AX56*$Z$8/2</f>
        <v>13.3083207799692</v>
      </c>
      <c r="AZ51" s="209"/>
      <c r="BA51" s="209"/>
      <c r="BB51" s="209"/>
      <c r="BC51" s="209"/>
      <c r="BD51" s="209"/>
      <c r="BE51" s="209"/>
      <c r="BF51" s="209"/>
    </row>
    <row r="52" spans="1:58" s="73" customFormat="1" hidden="1" outlineLevel="1" x14ac:dyDescent="0.4">
      <c r="A52" s="60" t="str">
        <f t="shared" si="105"/>
        <v>Interest</v>
      </c>
      <c r="B52" s="216">
        <f t="shared" si="106"/>
        <v>6098.8751561531499</v>
      </c>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f>+AA55*Z$8/2</f>
        <v>428.32546635982726</v>
      </c>
      <c r="AB52" s="209">
        <f t="shared" ref="AB52:AN52" si="122">+AB55*$Z$8/2</f>
        <v>417.00128421689857</v>
      </c>
      <c r="AC52" s="209">
        <f t="shared" si="122"/>
        <v>405.25309530775888</v>
      </c>
      <c r="AD52" s="209">
        <f t="shared" si="122"/>
        <v>393.06502371876394</v>
      </c>
      <c r="AE52" s="209">
        <f t="shared" si="122"/>
        <v>380.42059910086391</v>
      </c>
      <c r="AF52" s="209">
        <f t="shared" si="122"/>
        <v>367.30273441239927</v>
      </c>
      <c r="AG52" s="209">
        <f t="shared" si="122"/>
        <v>353.69370282852907</v>
      </c>
      <c r="AH52" s="209">
        <f t="shared" si="122"/>
        <v>339.57511378608831</v>
      </c>
      <c r="AI52" s="209">
        <f t="shared" si="122"/>
        <v>324.92788813150281</v>
      </c>
      <c r="AJ52" s="209">
        <f t="shared" si="122"/>
        <v>309.73223233817731</v>
      </c>
      <c r="AK52" s="209">
        <f t="shared" si="122"/>
        <v>293.9676117585156</v>
      </c>
      <c r="AL52" s="209">
        <f t="shared" si="122"/>
        <v>277.61272287442711</v>
      </c>
      <c r="AM52" s="209">
        <f t="shared" si="122"/>
        <v>260.6454645088204</v>
      </c>
      <c r="AN52" s="209">
        <f t="shared" si="122"/>
        <v>243.04290795918016</v>
      </c>
      <c r="AO52" s="209">
        <f t="shared" ref="AO52:AY52" si="123">+AO55*$Z$8/2</f>
        <v>224.7812660128678</v>
      </c>
      <c r="AP52" s="209">
        <f t="shared" si="123"/>
        <v>205.83586080227462</v>
      </c>
      <c r="AQ52" s="209">
        <f t="shared" si="123"/>
        <v>186.18109045638843</v>
      </c>
      <c r="AR52" s="209">
        <f t="shared" si="123"/>
        <v>165.79039450370834</v>
      </c>
      <c r="AS52" s="209">
        <f t="shared" si="123"/>
        <v>144.63621797975475</v>
      </c>
      <c r="AT52" s="209">
        <f t="shared" si="123"/>
        <v>122.68997419067159</v>
      </c>
      <c r="AU52" s="209">
        <f t="shared" si="123"/>
        <v>99.922006082600973</v>
      </c>
      <c r="AV52" s="209">
        <f t="shared" si="123"/>
        <v>76.301546164627169</v>
      </c>
      <c r="AW52" s="209">
        <f t="shared" si="123"/>
        <v>51.796674931131456</v>
      </c>
      <c r="AX52" s="209">
        <f t="shared" si="123"/>
        <v>26.374277727372174</v>
      </c>
      <c r="AY52" s="209">
        <f t="shared" si="123"/>
        <v>4.4284940940997327E-14</v>
      </c>
      <c r="AZ52" s="209"/>
      <c r="BA52" s="209"/>
      <c r="BB52" s="209"/>
      <c r="BC52" s="209"/>
      <c r="BD52" s="209"/>
      <c r="BE52" s="209"/>
      <c r="BF52" s="209"/>
    </row>
    <row r="53" spans="1:58" s="73" customFormat="1" hidden="1" outlineLevel="1" x14ac:dyDescent="0.4">
      <c r="A53" s="60" t="str">
        <f t="shared" si="105"/>
        <v xml:space="preserve">Debt Servicing </v>
      </c>
      <c r="B53" s="216">
        <f t="shared" si="106"/>
        <v>18999.932468426534</v>
      </c>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f>-PMT(Z$8/2,Z$9*2,Z48)</f>
        <v>730.76663340102027</v>
      </c>
      <c r="AA53" s="209">
        <f t="shared" ref="AA53:AN53" si="124">+Z53</f>
        <v>730.76663340102027</v>
      </c>
      <c r="AB53" s="209">
        <f t="shared" si="124"/>
        <v>730.76663340102027</v>
      </c>
      <c r="AC53" s="209">
        <f t="shared" si="124"/>
        <v>730.76663340102027</v>
      </c>
      <c r="AD53" s="209">
        <f t="shared" si="124"/>
        <v>730.76663340102027</v>
      </c>
      <c r="AE53" s="209">
        <f t="shared" si="124"/>
        <v>730.76663340102027</v>
      </c>
      <c r="AF53" s="209">
        <f t="shared" si="124"/>
        <v>730.76663340102027</v>
      </c>
      <c r="AG53" s="209">
        <f t="shared" si="124"/>
        <v>730.76663340102027</v>
      </c>
      <c r="AH53" s="209">
        <f t="shared" si="124"/>
        <v>730.76663340102027</v>
      </c>
      <c r="AI53" s="209">
        <f t="shared" si="124"/>
        <v>730.76663340102027</v>
      </c>
      <c r="AJ53" s="209">
        <f t="shared" si="124"/>
        <v>730.76663340102027</v>
      </c>
      <c r="AK53" s="209">
        <f t="shared" si="124"/>
        <v>730.76663340102027</v>
      </c>
      <c r="AL53" s="209">
        <f t="shared" si="124"/>
        <v>730.76663340102027</v>
      </c>
      <c r="AM53" s="209">
        <f t="shared" si="124"/>
        <v>730.76663340102027</v>
      </c>
      <c r="AN53" s="209">
        <f t="shared" si="124"/>
        <v>730.76663340102027</v>
      </c>
      <c r="AO53" s="209">
        <f t="shared" ref="AO53" si="125">+AN53</f>
        <v>730.76663340102027</v>
      </c>
      <c r="AP53" s="209">
        <f t="shared" ref="AP53" si="126">+AO53</f>
        <v>730.76663340102027</v>
      </c>
      <c r="AQ53" s="209">
        <f t="shared" ref="AQ53" si="127">+AP53</f>
        <v>730.76663340102027</v>
      </c>
      <c r="AR53" s="209">
        <f t="shared" ref="AR53" si="128">+AQ53</f>
        <v>730.76663340102027</v>
      </c>
      <c r="AS53" s="209">
        <f t="shared" ref="AS53" si="129">+AR53</f>
        <v>730.76663340102027</v>
      </c>
      <c r="AT53" s="209">
        <f t="shared" ref="AT53" si="130">+AS53</f>
        <v>730.76663340102027</v>
      </c>
      <c r="AU53" s="209">
        <f t="shared" ref="AU53" si="131">+AT53</f>
        <v>730.76663340102027</v>
      </c>
      <c r="AV53" s="209">
        <f t="shared" ref="AV53" si="132">+AU53</f>
        <v>730.76663340102027</v>
      </c>
      <c r="AW53" s="209">
        <f t="shared" ref="AW53" si="133">+AV53</f>
        <v>730.76663340102027</v>
      </c>
      <c r="AX53" s="209">
        <f t="shared" ref="AX53" si="134">+AW53</f>
        <v>730.76663340102027</v>
      </c>
      <c r="AY53" s="209">
        <f t="shared" ref="AY53" si="135">+AX53</f>
        <v>730.76663340102027</v>
      </c>
      <c r="AZ53" s="209"/>
      <c r="BA53" s="209"/>
      <c r="BB53" s="209"/>
      <c r="BC53" s="209"/>
      <c r="BD53" s="209"/>
      <c r="BE53" s="209"/>
      <c r="BF53" s="209"/>
    </row>
    <row r="54" spans="1:58" s="73" customFormat="1" hidden="1" outlineLevel="1" x14ac:dyDescent="0.4">
      <c r="A54" s="60" t="str">
        <f t="shared" si="105"/>
        <v xml:space="preserve">Debt Servicing </v>
      </c>
      <c r="B54" s="216">
        <f t="shared" si="106"/>
        <v>17538.399201624492</v>
      </c>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f t="shared" ref="AA54:AN54" si="136">+AA53</f>
        <v>730.76663340102027</v>
      </c>
      <c r="AB54" s="209">
        <f t="shared" si="136"/>
        <v>730.76663340102027</v>
      </c>
      <c r="AC54" s="209">
        <f t="shared" si="136"/>
        <v>730.76663340102027</v>
      </c>
      <c r="AD54" s="209">
        <f t="shared" si="136"/>
        <v>730.76663340102027</v>
      </c>
      <c r="AE54" s="209">
        <f t="shared" si="136"/>
        <v>730.76663340102027</v>
      </c>
      <c r="AF54" s="209">
        <f t="shared" si="136"/>
        <v>730.76663340102027</v>
      </c>
      <c r="AG54" s="209">
        <f t="shared" si="136"/>
        <v>730.76663340102027</v>
      </c>
      <c r="AH54" s="209">
        <f t="shared" si="136"/>
        <v>730.76663340102027</v>
      </c>
      <c r="AI54" s="209">
        <f t="shared" si="136"/>
        <v>730.76663340102027</v>
      </c>
      <c r="AJ54" s="209">
        <f t="shared" si="136"/>
        <v>730.76663340102027</v>
      </c>
      <c r="AK54" s="209">
        <f t="shared" si="136"/>
        <v>730.76663340102027</v>
      </c>
      <c r="AL54" s="209">
        <f t="shared" si="136"/>
        <v>730.76663340102027</v>
      </c>
      <c r="AM54" s="209">
        <f t="shared" si="136"/>
        <v>730.76663340102027</v>
      </c>
      <c r="AN54" s="209">
        <f t="shared" si="136"/>
        <v>730.76663340102027</v>
      </c>
      <c r="AO54" s="209">
        <f t="shared" ref="AO54:AX54" si="137">+AO53</f>
        <v>730.76663340102027</v>
      </c>
      <c r="AP54" s="209">
        <f t="shared" si="137"/>
        <v>730.76663340102027</v>
      </c>
      <c r="AQ54" s="209">
        <f t="shared" si="137"/>
        <v>730.76663340102027</v>
      </c>
      <c r="AR54" s="209">
        <f t="shared" si="137"/>
        <v>730.76663340102027</v>
      </c>
      <c r="AS54" s="209">
        <f t="shared" si="137"/>
        <v>730.76663340102027</v>
      </c>
      <c r="AT54" s="209">
        <f t="shared" si="137"/>
        <v>730.76663340102027</v>
      </c>
      <c r="AU54" s="209">
        <f t="shared" si="137"/>
        <v>730.76663340102027</v>
      </c>
      <c r="AV54" s="209">
        <f t="shared" si="137"/>
        <v>730.76663340102027</v>
      </c>
      <c r="AW54" s="209">
        <f t="shared" si="137"/>
        <v>730.76663340102027</v>
      </c>
      <c r="AX54" s="209">
        <f t="shared" si="137"/>
        <v>730.76663340102027</v>
      </c>
      <c r="AY54" s="209">
        <v>0</v>
      </c>
      <c r="AZ54" s="209"/>
      <c r="BA54" s="209"/>
      <c r="BB54" s="209"/>
      <c r="BC54" s="209"/>
      <c r="BD54" s="209"/>
      <c r="BE54" s="209"/>
      <c r="BF54" s="209"/>
    </row>
    <row r="55" spans="1:58" s="73" customFormat="1" hidden="1" outlineLevel="1" x14ac:dyDescent="0.4">
      <c r="A55" s="60" t="str">
        <f t="shared" si="105"/>
        <v>Balance mid year</v>
      </c>
      <c r="B55" s="216"/>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v>0</v>
      </c>
      <c r="AA55" s="209">
        <f t="shared" ref="AA55:AN55" si="138">+Z56-AA49</f>
        <v>23091.242796738377</v>
      </c>
      <c r="AB55" s="209">
        <f t="shared" si="138"/>
        <v>22480.750402813839</v>
      </c>
      <c r="AC55" s="209">
        <f t="shared" si="138"/>
        <v>21847.399589404587</v>
      </c>
      <c r="AD55" s="209">
        <f t="shared" si="138"/>
        <v>21190.334477966451</v>
      </c>
      <c r="AE55" s="209">
        <f t="shared" si="138"/>
        <v>20508.667143641524</v>
      </c>
      <c r="AF55" s="209">
        <f t="shared" si="138"/>
        <v>19801.476415361009</v>
      </c>
      <c r="AG55" s="209">
        <f t="shared" si="138"/>
        <v>19067.806631020812</v>
      </c>
      <c r="AH55" s="209">
        <f t="shared" si="138"/>
        <v>18306.666346047678</v>
      </c>
      <c r="AI55" s="209">
        <f t="shared" si="138"/>
        <v>17517.026993610682</v>
      </c>
      <c r="AJ55" s="209">
        <f t="shared" si="138"/>
        <v>16697.821494667569</v>
      </c>
      <c r="AK55" s="209">
        <f t="shared" si="138"/>
        <v>15847.942815967624</v>
      </c>
      <c r="AL55" s="209">
        <f t="shared" si="138"/>
        <v>14966.242474062423</v>
      </c>
      <c r="AM55" s="209">
        <f t="shared" si="138"/>
        <v>14051.528983302862</v>
      </c>
      <c r="AN55" s="209">
        <f t="shared" si="138"/>
        <v>13102.566245725176</v>
      </c>
      <c r="AO55" s="209">
        <f t="shared" ref="AO55" si="139">+AN56-AO49</f>
        <v>12118.071880650108</v>
      </c>
      <c r="AP55" s="209">
        <f t="shared" ref="AP55" si="140">+AO56-AP49</f>
        <v>11096.715491737927</v>
      </c>
      <c r="AQ55" s="209">
        <f t="shared" ref="AQ55" si="141">+AP56-AQ49</f>
        <v>10037.1168691575</v>
      </c>
      <c r="AR55" s="209">
        <f t="shared" ref="AR55" si="142">+AQ56-AR49</f>
        <v>8937.8441244399164</v>
      </c>
      <c r="AS55" s="209">
        <f t="shared" ref="AS55" si="143">+AR56-AS49</f>
        <v>7797.411755496164</v>
      </c>
      <c r="AT55" s="209">
        <f t="shared" ref="AT55" si="144">+AS56-AT49</f>
        <v>6614.2786391840755</v>
      </c>
      <c r="AU55" s="209">
        <f t="shared" ref="AU55" si="145">+AT56-AU49</f>
        <v>5386.8459487117534</v>
      </c>
      <c r="AV55" s="209">
        <f t="shared" ref="AV55" si="146">+AU56-AV49</f>
        <v>4113.4549930631829</v>
      </c>
      <c r="AW55" s="209">
        <f t="shared" ref="AW55" si="147">+AV56-AW49</f>
        <v>2792.3849755263263</v>
      </c>
      <c r="AX55" s="209">
        <f t="shared" ref="AX55" si="148">+AW56-AX49</f>
        <v>1421.8506682947016</v>
      </c>
      <c r="AY55" s="209">
        <f t="shared" ref="AY55" si="149">+AX56-AY49</f>
        <v>2.3874235921539366E-12</v>
      </c>
      <c r="AZ55" s="209"/>
      <c r="BA55" s="209"/>
      <c r="BB55" s="209"/>
      <c r="BC55" s="209"/>
      <c r="BD55" s="209"/>
      <c r="BE55" s="209"/>
      <c r="BF55" s="209"/>
    </row>
    <row r="56" spans="1:58" s="73" customFormat="1" hidden="1" outlineLevel="1" x14ac:dyDescent="0.4">
      <c r="A56" s="60" t="str">
        <f t="shared" si="105"/>
        <v>Balance</v>
      </c>
      <c r="B56" s="216"/>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f>+Z48-Z49</f>
        <v>23388.176071267673</v>
      </c>
      <c r="AA56" s="209">
        <f t="shared" ref="AA56:AN56" si="150">+AA55-AA50</f>
        <v>22788.801629697184</v>
      </c>
      <c r="AB56" s="209">
        <f t="shared" si="150"/>
        <v>22166.985053629716</v>
      </c>
      <c r="AC56" s="209">
        <f t="shared" si="150"/>
        <v>21521.886051311325</v>
      </c>
      <c r="AD56" s="209">
        <f t="shared" si="150"/>
        <v>20852.632868284196</v>
      </c>
      <c r="AE56" s="209">
        <f t="shared" si="150"/>
        <v>20158.321109341367</v>
      </c>
      <c r="AF56" s="209">
        <f t="shared" si="150"/>
        <v>19438.012516372386</v>
      </c>
      <c r="AG56" s="209">
        <f t="shared" si="150"/>
        <v>18690.73370044832</v>
      </c>
      <c r="AH56" s="209">
        <f t="shared" si="150"/>
        <v>17915.474826432746</v>
      </c>
      <c r="AI56" s="209">
        <f t="shared" si="150"/>
        <v>17111.188248341165</v>
      </c>
      <c r="AJ56" s="209">
        <f t="shared" si="150"/>
        <v>16276.787093604726</v>
      </c>
      <c r="AK56" s="209">
        <f t="shared" si="150"/>
        <v>15411.14379432512</v>
      </c>
      <c r="AL56" s="209">
        <f t="shared" si="150"/>
        <v>14513.08856353583</v>
      </c>
      <c r="AM56" s="209">
        <f t="shared" si="150"/>
        <v>13581.407814410662</v>
      </c>
      <c r="AN56" s="209">
        <f t="shared" si="150"/>
        <v>12614.842520283337</v>
      </c>
      <c r="AO56" s="209">
        <f t="shared" ref="AO56:AY56" si="151">+AO55-AO50</f>
        <v>11612.086513261956</v>
      </c>
      <c r="AP56" s="209">
        <f t="shared" si="151"/>
        <v>10571.784719139181</v>
      </c>
      <c r="AQ56" s="209">
        <f t="shared" si="151"/>
        <v>9492.5313262128693</v>
      </c>
      <c r="AR56" s="209">
        <f t="shared" si="151"/>
        <v>8372.8678855426042</v>
      </c>
      <c r="AS56" s="209">
        <f t="shared" si="151"/>
        <v>7211.2813400748983</v>
      </c>
      <c r="AT56" s="209">
        <f t="shared" si="151"/>
        <v>6006.2019799737263</v>
      </c>
      <c r="AU56" s="209">
        <f t="shared" si="151"/>
        <v>4756.0013213933344</v>
      </c>
      <c r="AV56" s="209">
        <f t="shared" si="151"/>
        <v>3458.9899058267897</v>
      </c>
      <c r="AW56" s="209">
        <f t="shared" si="151"/>
        <v>2113.4150170564376</v>
      </c>
      <c r="AX56" s="209">
        <f t="shared" si="151"/>
        <v>717.45831262105344</v>
      </c>
      <c r="AY56" s="209">
        <f t="shared" si="151"/>
        <v>2.431708533094934E-12</v>
      </c>
      <c r="AZ56" s="209"/>
      <c r="BA56" s="209"/>
      <c r="BB56" s="209"/>
      <c r="BC56" s="209"/>
      <c r="BD56" s="209"/>
      <c r="BE56" s="209"/>
      <c r="BF56" s="209"/>
    </row>
    <row r="57" spans="1:58" s="73" customFormat="1" hidden="1" outlineLevel="1" x14ac:dyDescent="0.4">
      <c r="A57" s="60"/>
      <c r="B57" s="216"/>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row>
    <row r="58" spans="1:58" hidden="1" outlineLevel="1" x14ac:dyDescent="0.4">
      <c r="A58" s="72" t="s">
        <v>159</v>
      </c>
      <c r="B58" s="216">
        <f>SUM(C58:BC58)</f>
        <v>9380.0179200000002</v>
      </c>
      <c r="C58" s="209">
        <v>0</v>
      </c>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f>+$AA$7</f>
        <v>9380.0179200000002</v>
      </c>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row>
    <row r="59" spans="1:58" s="73" customFormat="1" hidden="1" outlineLevel="1" x14ac:dyDescent="0.4">
      <c r="A59" s="60" t="str">
        <f t="shared" ref="A59:A66" si="152">A49</f>
        <v>Principal</v>
      </c>
      <c r="B59" s="216">
        <f t="shared" ref="B59:B64" si="153">SUM(C59:BC59)</f>
        <v>4848.4527345314</v>
      </c>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f>+AA63-AA61</f>
        <v>115.00227192146644</v>
      </c>
      <c r="AB59" s="209">
        <f>+AB63-AB61</f>
        <v>117.15262120258103</v>
      </c>
      <c r="AC59" s="209">
        <f t="shared" ref="AC59:AO60" si="154">+AC63-AC61</f>
        <v>121.57469534225581</v>
      </c>
      <c r="AD59" s="209">
        <f t="shared" si="154"/>
        <v>126.16368627385592</v>
      </c>
      <c r="AE59" s="209">
        <f t="shared" si="154"/>
        <v>130.9258944832047</v>
      </c>
      <c r="AF59" s="209">
        <f t="shared" si="154"/>
        <v>135.86785827594665</v>
      </c>
      <c r="AG59" s="209">
        <f t="shared" si="154"/>
        <v>140.99636275435796</v>
      </c>
      <c r="AH59" s="209">
        <f t="shared" si="154"/>
        <v>146.31844913299813</v>
      </c>
      <c r="AI59" s="209">
        <f t="shared" si="154"/>
        <v>151.84142440599268</v>
      </c>
      <c r="AJ59" s="209">
        <f t="shared" si="154"/>
        <v>157.57287137921952</v>
      </c>
      <c r="AK59" s="209">
        <f t="shared" si="154"/>
        <v>163.52065908117316</v>
      </c>
      <c r="AL59" s="209">
        <f t="shared" si="154"/>
        <v>169.6929535668001</v>
      </c>
      <c r="AM59" s="209">
        <f t="shared" si="154"/>
        <v>176.09822912913847</v>
      </c>
      <c r="AN59" s="209">
        <f t="shared" si="154"/>
        <v>182.74527993415563</v>
      </c>
      <c r="AO59" s="209">
        <f t="shared" si="154"/>
        <v>189.643232094757</v>
      </c>
      <c r="AP59" s="209">
        <f t="shared" ref="AP59:AZ59" si="155">+AP63-AP61</f>
        <v>196.80155620054398</v>
      </c>
      <c r="AQ59" s="209">
        <f t="shared" si="155"/>
        <v>204.23008032052331</v>
      </c>
      <c r="AR59" s="209">
        <f t="shared" si="155"/>
        <v>211.93900349662033</v>
      </c>
      <c r="AS59" s="209">
        <f t="shared" si="155"/>
        <v>219.93890974652163</v>
      </c>
      <c r="AT59" s="209">
        <f t="shared" si="155"/>
        <v>228.24078259507323</v>
      </c>
      <c r="AU59" s="209">
        <f t="shared" si="155"/>
        <v>236.85602015418445</v>
      </c>
      <c r="AV59" s="209">
        <f t="shared" si="155"/>
        <v>245.79645077194198</v>
      </c>
      <c r="AW59" s="209">
        <f t="shared" si="155"/>
        <v>255.07434927241962</v>
      </c>
      <c r="AX59" s="209">
        <f t="shared" si="155"/>
        <v>264.70245380848002</v>
      </c>
      <c r="AY59" s="209">
        <f t="shared" si="155"/>
        <v>274.69398335070719</v>
      </c>
      <c r="AZ59" s="209">
        <f t="shared" si="155"/>
        <v>285.06265583648042</v>
      </c>
      <c r="BA59" s="209"/>
      <c r="BB59" s="209"/>
      <c r="BC59" s="209"/>
      <c r="BD59" s="209"/>
      <c r="BE59" s="209"/>
      <c r="BF59" s="209"/>
    </row>
    <row r="60" spans="1:58" s="73" customFormat="1" hidden="1" outlineLevel="1" x14ac:dyDescent="0.4">
      <c r="A60" s="60" t="str">
        <f t="shared" si="152"/>
        <v>Principal</v>
      </c>
      <c r="B60" s="216">
        <f t="shared" si="153"/>
        <v>4531.5651854686012</v>
      </c>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f>+AB64-AB62</f>
        <v>119.3431784026657</v>
      </c>
      <c r="AC60" s="209">
        <f t="shared" si="154"/>
        <v>123.84793789966781</v>
      </c>
      <c r="AD60" s="209">
        <f t="shared" si="154"/>
        <v>128.52273525218408</v>
      </c>
      <c r="AE60" s="209">
        <f t="shared" si="154"/>
        <v>133.37398875453789</v>
      </c>
      <c r="AF60" s="209">
        <f t="shared" si="154"/>
        <v>138.40835896770494</v>
      </c>
      <c r="AG60" s="209">
        <f t="shared" si="154"/>
        <v>143.63275786397503</v>
      </c>
      <c r="AH60" s="209">
        <f t="shared" si="154"/>
        <v>149.05435831679065</v>
      </c>
      <c r="AI60" s="209">
        <f t="shared" si="154"/>
        <v>154.68060394879174</v>
      </c>
      <c r="AJ60" s="209">
        <f t="shared" si="154"/>
        <v>160.519219351587</v>
      </c>
      <c r="AK60" s="209">
        <f t="shared" si="154"/>
        <v>166.57822069128383</v>
      </c>
      <c r="AL60" s="209">
        <f t="shared" si="154"/>
        <v>172.86592671433726</v>
      </c>
      <c r="AM60" s="209">
        <f t="shared" si="154"/>
        <v>179.39097016882846</v>
      </c>
      <c r="AN60" s="209">
        <f t="shared" si="154"/>
        <v>186.16230965685406</v>
      </c>
      <c r="AO60" s="209">
        <f t="shared" si="154"/>
        <v>193.18924193429905</v>
      </c>
      <c r="AP60" s="209">
        <f t="shared" ref="AP60:AZ60" si="156">+AP64-AP62</f>
        <v>200.48141467487972</v>
      </c>
      <c r="AQ60" s="209">
        <f t="shared" si="156"/>
        <v>208.04883971598218</v>
      </c>
      <c r="AR60" s="209">
        <f t="shared" si="156"/>
        <v>215.90190680448126</v>
      </c>
      <c r="AS60" s="209">
        <f t="shared" si="156"/>
        <v>224.05139786141319</v>
      </c>
      <c r="AT60" s="209">
        <f t="shared" si="156"/>
        <v>232.50850178508634</v>
      </c>
      <c r="AU60" s="209">
        <f t="shared" si="156"/>
        <v>241.28482981295383</v>
      </c>
      <c r="AV60" s="209">
        <f t="shared" si="156"/>
        <v>250.39243146334002</v>
      </c>
      <c r="AW60" s="209">
        <f t="shared" si="156"/>
        <v>259.84381107890709</v>
      </c>
      <c r="AX60" s="209">
        <f t="shared" si="156"/>
        <v>269.65194499457618</v>
      </c>
      <c r="AY60" s="209">
        <f t="shared" si="156"/>
        <v>279.83029935347338</v>
      </c>
      <c r="AZ60" s="209">
        <f t="shared" si="156"/>
        <v>-2.125752871506847E-14</v>
      </c>
      <c r="BA60" s="209"/>
      <c r="BB60" s="209"/>
      <c r="BC60" s="209"/>
      <c r="BD60" s="209"/>
      <c r="BE60" s="209"/>
      <c r="BF60" s="209"/>
    </row>
    <row r="61" spans="1:58" s="73" customFormat="1" hidden="1" outlineLevel="1" x14ac:dyDescent="0.4">
      <c r="A61" s="60" t="str">
        <f t="shared" si="152"/>
        <v>Interest</v>
      </c>
      <c r="B61" s="216">
        <f t="shared" si="153"/>
        <v>2701.7613289479823</v>
      </c>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f>$AA58*AA$8/2</f>
        <v>175.39057667389437</v>
      </c>
      <c r="AB61" s="209">
        <f>+$AA66*AA$8/2</f>
        <v>173.24022739277979</v>
      </c>
      <c r="AC61" s="209">
        <f t="shared" ref="AC61:AO61" si="157">+AB66*$AA$8/2</f>
        <v>168.81815325310501</v>
      </c>
      <c r="AD61" s="209">
        <f t="shared" si="157"/>
        <v>164.2291623215049</v>
      </c>
      <c r="AE61" s="209">
        <f t="shared" si="157"/>
        <v>159.46695411215612</v>
      </c>
      <c r="AF61" s="209">
        <f t="shared" si="157"/>
        <v>154.52499031941417</v>
      </c>
      <c r="AG61" s="209">
        <f t="shared" si="157"/>
        <v>149.39648584100286</v>
      </c>
      <c r="AH61" s="209">
        <f t="shared" si="157"/>
        <v>144.07439946236269</v>
      </c>
      <c r="AI61" s="209">
        <f t="shared" si="157"/>
        <v>138.55142418936813</v>
      </c>
      <c r="AJ61" s="209">
        <f t="shared" si="157"/>
        <v>132.8199772161413</v>
      </c>
      <c r="AK61" s="209">
        <f t="shared" si="157"/>
        <v>126.87218951418765</v>
      </c>
      <c r="AL61" s="209">
        <f t="shared" si="157"/>
        <v>120.69989502856073</v>
      </c>
      <c r="AM61" s="209">
        <f t="shared" si="157"/>
        <v>114.29461946622233</v>
      </c>
      <c r="AN61" s="209">
        <f t="shared" si="157"/>
        <v>107.64756866120517</v>
      </c>
      <c r="AO61" s="209">
        <f t="shared" si="157"/>
        <v>100.74961650060382</v>
      </c>
      <c r="AP61" s="209">
        <f t="shared" ref="AP61" si="158">+AO66*$AA$8/2</f>
        <v>93.591292394816833</v>
      </c>
      <c r="AQ61" s="209">
        <f t="shared" ref="AQ61" si="159">+AP66*$AA$8/2</f>
        <v>86.162768274837489</v>
      </c>
      <c r="AR61" s="209">
        <f t="shared" ref="AR61" si="160">+AQ66*$AA$8/2</f>
        <v>78.453845098740487</v>
      </c>
      <c r="AS61" s="209">
        <f t="shared" ref="AS61" si="161">+AR66*$AA$8/2</f>
        <v>70.453938848839201</v>
      </c>
      <c r="AT61" s="209">
        <f t="shared" ref="AT61" si="162">+AS66*$AA$8/2</f>
        <v>62.15206600028759</v>
      </c>
      <c r="AU61" s="209">
        <f t="shared" ref="AU61" si="163">+AT66*$AA$8/2</f>
        <v>53.536828441176368</v>
      </c>
      <c r="AV61" s="209">
        <f t="shared" ref="AV61" si="164">+AU66*$AA$8/2</f>
        <v>44.596397823418826</v>
      </c>
      <c r="AW61" s="209">
        <f t="shared" ref="AW61" si="165">+AV66*$AA$8/2</f>
        <v>35.318499322941207</v>
      </c>
      <c r="AX61" s="209">
        <f t="shared" ref="AX61" si="166">+AW66*$AA$8/2</f>
        <v>25.690394786880791</v>
      </c>
      <c r="AY61" s="209">
        <f t="shared" ref="AY61" si="167">+AX66*$AA$8/2</f>
        <v>15.69886524465363</v>
      </c>
      <c r="AZ61" s="209">
        <f t="shared" ref="AZ61" si="168">+AY66*$AA$8/2</f>
        <v>5.3301927588803988</v>
      </c>
      <c r="BA61" s="209"/>
      <c r="BB61" s="209"/>
      <c r="BC61" s="209"/>
      <c r="BD61" s="209"/>
      <c r="BE61" s="209"/>
      <c r="BF61" s="209"/>
    </row>
    <row r="62" spans="1:58" s="73" customFormat="1" hidden="1" outlineLevel="1" x14ac:dyDescent="0.4">
      <c r="A62" s="60" t="str">
        <f t="shared" si="152"/>
        <v>Interest</v>
      </c>
      <c r="B62" s="216">
        <f t="shared" si="153"/>
        <v>2437.8631808200589</v>
      </c>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f>+AB65*AA$8/2</f>
        <v>171.04967019269512</v>
      </c>
      <c r="AC62" s="209">
        <f t="shared" ref="AC62:AO62" si="169">+AC65*$AA$8/2</f>
        <v>166.54491069569301</v>
      </c>
      <c r="AD62" s="209">
        <f t="shared" si="169"/>
        <v>161.87011334317674</v>
      </c>
      <c r="AE62" s="209">
        <f t="shared" si="169"/>
        <v>157.01885984082293</v>
      </c>
      <c r="AF62" s="209">
        <f t="shared" si="169"/>
        <v>151.98448962765588</v>
      </c>
      <c r="AG62" s="209">
        <f t="shared" si="169"/>
        <v>146.76009073138579</v>
      </c>
      <c r="AH62" s="209">
        <f t="shared" si="169"/>
        <v>141.33849027857016</v>
      </c>
      <c r="AI62" s="209">
        <f t="shared" si="169"/>
        <v>135.71224464656908</v>
      </c>
      <c r="AJ62" s="209">
        <f t="shared" si="169"/>
        <v>129.87362924377382</v>
      </c>
      <c r="AK62" s="209">
        <f t="shared" si="169"/>
        <v>123.81462790407697</v>
      </c>
      <c r="AL62" s="209">
        <f t="shared" si="169"/>
        <v>117.52692188102355</v>
      </c>
      <c r="AM62" s="209">
        <f t="shared" si="169"/>
        <v>111.00187842653237</v>
      </c>
      <c r="AN62" s="209">
        <f t="shared" si="169"/>
        <v>104.23053893850675</v>
      </c>
      <c r="AO62" s="209">
        <f t="shared" si="169"/>
        <v>97.203606661061784</v>
      </c>
      <c r="AP62" s="209">
        <f t="shared" ref="AP62:AZ62" si="170">+AP65*$AA$8/2</f>
        <v>89.911433920481088</v>
      </c>
      <c r="AQ62" s="209">
        <f t="shared" si="170"/>
        <v>82.344008879378634</v>
      </c>
      <c r="AR62" s="209">
        <f t="shared" si="170"/>
        <v>74.49094179087956</v>
      </c>
      <c r="AS62" s="209">
        <f t="shared" si="170"/>
        <v>66.34145073394761</v>
      </c>
      <c r="AT62" s="209">
        <f t="shared" si="170"/>
        <v>57.884346810274486</v>
      </c>
      <c r="AU62" s="209">
        <f t="shared" si="170"/>
        <v>49.108018782406972</v>
      </c>
      <c r="AV62" s="209">
        <f t="shared" si="170"/>
        <v>40.000417132020807</v>
      </c>
      <c r="AW62" s="209">
        <f t="shared" si="170"/>
        <v>30.54903751645374</v>
      </c>
      <c r="AX62" s="209">
        <f t="shared" si="170"/>
        <v>20.740903600784613</v>
      </c>
      <c r="AY62" s="209">
        <f t="shared" si="170"/>
        <v>10.562549241887437</v>
      </c>
      <c r="AZ62" s="209">
        <f t="shared" si="170"/>
        <v>2.125752871506847E-14</v>
      </c>
      <c r="BA62" s="209"/>
      <c r="BB62" s="209"/>
      <c r="BC62" s="209"/>
      <c r="BD62" s="209"/>
      <c r="BE62" s="209"/>
      <c r="BF62" s="209"/>
    </row>
    <row r="63" spans="1:58" s="73" customFormat="1" hidden="1" outlineLevel="1" x14ac:dyDescent="0.4">
      <c r="A63" s="60" t="str">
        <f t="shared" si="152"/>
        <v xml:space="preserve">Debt Servicing </v>
      </c>
      <c r="B63" s="216">
        <f t="shared" si="153"/>
        <v>7550.2140634793832</v>
      </c>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f>-PMT(AA$8/2,AA$9*2,AA58)</f>
        <v>290.39284859536082</v>
      </c>
      <c r="AB63" s="209">
        <f t="shared" ref="AB63:AO63" si="171">+AA63</f>
        <v>290.39284859536082</v>
      </c>
      <c r="AC63" s="209">
        <f t="shared" si="171"/>
        <v>290.39284859536082</v>
      </c>
      <c r="AD63" s="209">
        <f t="shared" si="171"/>
        <v>290.39284859536082</v>
      </c>
      <c r="AE63" s="209">
        <f t="shared" si="171"/>
        <v>290.39284859536082</v>
      </c>
      <c r="AF63" s="209">
        <f t="shared" si="171"/>
        <v>290.39284859536082</v>
      </c>
      <c r="AG63" s="209">
        <f t="shared" si="171"/>
        <v>290.39284859536082</v>
      </c>
      <c r="AH63" s="209">
        <f t="shared" si="171"/>
        <v>290.39284859536082</v>
      </c>
      <c r="AI63" s="209">
        <f t="shared" si="171"/>
        <v>290.39284859536082</v>
      </c>
      <c r="AJ63" s="209">
        <f t="shared" si="171"/>
        <v>290.39284859536082</v>
      </c>
      <c r="AK63" s="209">
        <f t="shared" si="171"/>
        <v>290.39284859536082</v>
      </c>
      <c r="AL63" s="209">
        <f t="shared" si="171"/>
        <v>290.39284859536082</v>
      </c>
      <c r="AM63" s="209">
        <f t="shared" si="171"/>
        <v>290.39284859536082</v>
      </c>
      <c r="AN63" s="209">
        <f t="shared" si="171"/>
        <v>290.39284859536082</v>
      </c>
      <c r="AO63" s="209">
        <f t="shared" si="171"/>
        <v>290.39284859536082</v>
      </c>
      <c r="AP63" s="209">
        <f t="shared" ref="AP63" si="172">+AO63</f>
        <v>290.39284859536082</v>
      </c>
      <c r="AQ63" s="209">
        <f t="shared" ref="AQ63" si="173">+AP63</f>
        <v>290.39284859536082</v>
      </c>
      <c r="AR63" s="209">
        <f t="shared" ref="AR63" si="174">+AQ63</f>
        <v>290.39284859536082</v>
      </c>
      <c r="AS63" s="209">
        <f t="shared" ref="AS63" si="175">+AR63</f>
        <v>290.39284859536082</v>
      </c>
      <c r="AT63" s="209">
        <f t="shared" ref="AT63" si="176">+AS63</f>
        <v>290.39284859536082</v>
      </c>
      <c r="AU63" s="209">
        <f t="shared" ref="AU63" si="177">+AT63</f>
        <v>290.39284859536082</v>
      </c>
      <c r="AV63" s="209">
        <f t="shared" ref="AV63" si="178">+AU63</f>
        <v>290.39284859536082</v>
      </c>
      <c r="AW63" s="209">
        <f t="shared" ref="AW63" si="179">+AV63</f>
        <v>290.39284859536082</v>
      </c>
      <c r="AX63" s="209">
        <f t="shared" ref="AX63" si="180">+AW63</f>
        <v>290.39284859536082</v>
      </c>
      <c r="AY63" s="209">
        <f t="shared" ref="AY63" si="181">+AX63</f>
        <v>290.39284859536082</v>
      </c>
      <c r="AZ63" s="209">
        <f t="shared" ref="AZ63" si="182">+AY63</f>
        <v>290.39284859536082</v>
      </c>
      <c r="BA63" s="209"/>
      <c r="BB63" s="209"/>
      <c r="BC63" s="209"/>
      <c r="BD63" s="209"/>
      <c r="BE63" s="209"/>
      <c r="BF63" s="209"/>
    </row>
    <row r="64" spans="1:58" s="73" customFormat="1" hidden="1" outlineLevel="1" x14ac:dyDescent="0.4">
      <c r="A64" s="60" t="str">
        <f t="shared" si="152"/>
        <v xml:space="preserve">Debt Servicing </v>
      </c>
      <c r="B64" s="216">
        <f t="shared" si="153"/>
        <v>6969.428366288661</v>
      </c>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f t="shared" ref="AB64:AO64" si="183">+AB63</f>
        <v>290.39284859536082</v>
      </c>
      <c r="AC64" s="209">
        <f t="shared" si="183"/>
        <v>290.39284859536082</v>
      </c>
      <c r="AD64" s="209">
        <f t="shared" si="183"/>
        <v>290.39284859536082</v>
      </c>
      <c r="AE64" s="209">
        <f t="shared" si="183"/>
        <v>290.39284859536082</v>
      </c>
      <c r="AF64" s="209">
        <f t="shared" si="183"/>
        <v>290.39284859536082</v>
      </c>
      <c r="AG64" s="209">
        <f t="shared" si="183"/>
        <v>290.39284859536082</v>
      </c>
      <c r="AH64" s="209">
        <f t="shared" si="183"/>
        <v>290.39284859536082</v>
      </c>
      <c r="AI64" s="209">
        <f t="shared" si="183"/>
        <v>290.39284859536082</v>
      </c>
      <c r="AJ64" s="209">
        <f t="shared" si="183"/>
        <v>290.39284859536082</v>
      </c>
      <c r="AK64" s="209">
        <f t="shared" si="183"/>
        <v>290.39284859536082</v>
      </c>
      <c r="AL64" s="209">
        <f t="shared" si="183"/>
        <v>290.39284859536082</v>
      </c>
      <c r="AM64" s="209">
        <f t="shared" si="183"/>
        <v>290.39284859536082</v>
      </c>
      <c r="AN64" s="209">
        <f t="shared" si="183"/>
        <v>290.39284859536082</v>
      </c>
      <c r="AO64" s="209">
        <f t="shared" si="183"/>
        <v>290.39284859536082</v>
      </c>
      <c r="AP64" s="209">
        <f t="shared" ref="AP64:AY64" si="184">+AP63</f>
        <v>290.39284859536082</v>
      </c>
      <c r="AQ64" s="209">
        <f t="shared" si="184"/>
        <v>290.39284859536082</v>
      </c>
      <c r="AR64" s="209">
        <f t="shared" si="184"/>
        <v>290.39284859536082</v>
      </c>
      <c r="AS64" s="209">
        <f t="shared" si="184"/>
        <v>290.39284859536082</v>
      </c>
      <c r="AT64" s="209">
        <f t="shared" si="184"/>
        <v>290.39284859536082</v>
      </c>
      <c r="AU64" s="209">
        <f t="shared" si="184"/>
        <v>290.39284859536082</v>
      </c>
      <c r="AV64" s="209">
        <f t="shared" si="184"/>
        <v>290.39284859536082</v>
      </c>
      <c r="AW64" s="209">
        <f t="shared" si="184"/>
        <v>290.39284859536082</v>
      </c>
      <c r="AX64" s="209">
        <f t="shared" si="184"/>
        <v>290.39284859536082</v>
      </c>
      <c r="AY64" s="209">
        <f t="shared" si="184"/>
        <v>290.39284859536082</v>
      </c>
      <c r="AZ64" s="209">
        <v>0</v>
      </c>
      <c r="BA64" s="209"/>
      <c r="BB64" s="209"/>
      <c r="BC64" s="209"/>
      <c r="BD64" s="209"/>
      <c r="BE64" s="209"/>
      <c r="BF64" s="209"/>
    </row>
    <row r="65" spans="1:58" s="73" customFormat="1" hidden="1" outlineLevel="1" x14ac:dyDescent="0.4">
      <c r="A65" s="60" t="str">
        <f t="shared" si="152"/>
        <v>Balance mid year</v>
      </c>
      <c r="B65" s="216"/>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v>0</v>
      </c>
      <c r="AB65" s="209">
        <f t="shared" ref="AB65:AO65" si="185">+AA66-AB59</f>
        <v>9147.8630268759516</v>
      </c>
      <c r="AC65" s="209">
        <f t="shared" si="185"/>
        <v>8906.9451531310315</v>
      </c>
      <c r="AD65" s="209">
        <f t="shared" si="185"/>
        <v>8656.9335289575083</v>
      </c>
      <c r="AE65" s="209">
        <f t="shared" si="185"/>
        <v>8397.4848992221196</v>
      </c>
      <c r="AF65" s="209">
        <f t="shared" si="185"/>
        <v>8128.2430521916349</v>
      </c>
      <c r="AG65" s="209">
        <f t="shared" si="185"/>
        <v>7848.8383304695726</v>
      </c>
      <c r="AH65" s="209">
        <f t="shared" si="185"/>
        <v>7558.8871234725993</v>
      </c>
      <c r="AI65" s="209">
        <f t="shared" si="185"/>
        <v>7257.9913407498161</v>
      </c>
      <c r="AJ65" s="209">
        <f t="shared" si="185"/>
        <v>6945.7378654218046</v>
      </c>
      <c r="AK65" s="209">
        <f t="shared" si="185"/>
        <v>6621.6979869890447</v>
      </c>
      <c r="AL65" s="209">
        <f t="shared" si="185"/>
        <v>6285.4268127309606</v>
      </c>
      <c r="AM65" s="209">
        <f t="shared" si="185"/>
        <v>5936.4626568874846</v>
      </c>
      <c r="AN65" s="209">
        <f t="shared" si="185"/>
        <v>5574.3264067845012</v>
      </c>
      <c r="AO65" s="209">
        <f t="shared" si="185"/>
        <v>5198.5208650328905</v>
      </c>
      <c r="AP65" s="209">
        <f t="shared" ref="AP65" si="186">+AO66-AP59</f>
        <v>4808.5300668980472</v>
      </c>
      <c r="AQ65" s="209">
        <f t="shared" ref="AQ65" si="187">+AP66-AQ59</f>
        <v>4403.8185719026442</v>
      </c>
      <c r="AR65" s="209">
        <f t="shared" ref="AR65" si="188">+AQ66-AR59</f>
        <v>3983.8307286900413</v>
      </c>
      <c r="AS65" s="209">
        <f t="shared" ref="AS65" si="189">+AR66-AS59</f>
        <v>3547.9899121390381</v>
      </c>
      <c r="AT65" s="209">
        <f t="shared" ref="AT65" si="190">+AS66-AT59</f>
        <v>3095.6977316825519</v>
      </c>
      <c r="AU65" s="209">
        <f t="shared" ref="AU65" si="191">+AT66-AU59</f>
        <v>2626.3332097432808</v>
      </c>
      <c r="AV65" s="209">
        <f t="shared" ref="AV65" si="192">+AU66-AV59</f>
        <v>2139.2519291583849</v>
      </c>
      <c r="AW65" s="209">
        <f t="shared" ref="AW65" si="193">+AV66-AW59</f>
        <v>1633.7851484226253</v>
      </c>
      <c r="AX65" s="209">
        <f t="shared" ref="AX65" si="194">+AW66-AX59</f>
        <v>1109.2388835352383</v>
      </c>
      <c r="AY65" s="209">
        <f t="shared" ref="AY65" si="195">+AX66-AY59</f>
        <v>564.89295518995493</v>
      </c>
      <c r="AZ65" s="209">
        <f t="shared" ref="AZ65" si="196">+AY66-AZ59</f>
        <v>1.1368683772161603E-12</v>
      </c>
      <c r="BA65" s="209"/>
      <c r="BB65" s="209"/>
      <c r="BC65" s="209"/>
      <c r="BD65" s="209"/>
      <c r="BE65" s="209"/>
      <c r="BF65" s="209"/>
    </row>
    <row r="66" spans="1:58" s="73" customFormat="1" hidden="1" outlineLevel="1" x14ac:dyDescent="0.4">
      <c r="A66" s="60" t="str">
        <f t="shared" si="152"/>
        <v>Balance</v>
      </c>
      <c r="B66" s="216"/>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f>+AA58-AA59</f>
        <v>9265.0156480785336</v>
      </c>
      <c r="AB66" s="209">
        <f t="shared" ref="AB66:AO66" si="197">+AB65-AB60</f>
        <v>9028.5198484732864</v>
      </c>
      <c r="AC66" s="209">
        <f t="shared" si="197"/>
        <v>8783.0972152313643</v>
      </c>
      <c r="AD66" s="209">
        <f t="shared" si="197"/>
        <v>8528.410793705325</v>
      </c>
      <c r="AE66" s="209">
        <f t="shared" si="197"/>
        <v>8264.1109104675816</v>
      </c>
      <c r="AF66" s="209">
        <f t="shared" si="197"/>
        <v>7989.8346932239301</v>
      </c>
      <c r="AG66" s="209">
        <f t="shared" si="197"/>
        <v>7705.2055726055978</v>
      </c>
      <c r="AH66" s="209">
        <f t="shared" si="197"/>
        <v>7409.8327651558084</v>
      </c>
      <c r="AI66" s="209">
        <f t="shared" si="197"/>
        <v>7103.3107368010242</v>
      </c>
      <c r="AJ66" s="209">
        <f t="shared" si="197"/>
        <v>6785.2186460702178</v>
      </c>
      <c r="AK66" s="209">
        <f t="shared" si="197"/>
        <v>6455.1197662977611</v>
      </c>
      <c r="AL66" s="209">
        <f t="shared" si="197"/>
        <v>6112.560886016623</v>
      </c>
      <c r="AM66" s="209">
        <f t="shared" si="197"/>
        <v>5757.0716867186566</v>
      </c>
      <c r="AN66" s="209">
        <f t="shared" si="197"/>
        <v>5388.1640971276474</v>
      </c>
      <c r="AO66" s="209">
        <f t="shared" si="197"/>
        <v>5005.3316230985911</v>
      </c>
      <c r="AP66" s="209">
        <f t="shared" ref="AP66:AZ66" si="198">+AP65-AP60</f>
        <v>4608.0486522231677</v>
      </c>
      <c r="AQ66" s="209">
        <f t="shared" si="198"/>
        <v>4195.7697321866617</v>
      </c>
      <c r="AR66" s="209">
        <f t="shared" si="198"/>
        <v>3767.92882188556</v>
      </c>
      <c r="AS66" s="209">
        <f t="shared" si="198"/>
        <v>3323.938514277625</v>
      </c>
      <c r="AT66" s="209">
        <f t="shared" si="198"/>
        <v>2863.1892298974653</v>
      </c>
      <c r="AU66" s="209">
        <f t="shared" si="198"/>
        <v>2385.048379930327</v>
      </c>
      <c r="AV66" s="209">
        <f t="shared" si="198"/>
        <v>1888.8594976950449</v>
      </c>
      <c r="AW66" s="209">
        <f t="shared" si="198"/>
        <v>1373.9413373437183</v>
      </c>
      <c r="AX66" s="209">
        <f t="shared" si="198"/>
        <v>839.58693854066212</v>
      </c>
      <c r="AY66" s="209">
        <f t="shared" si="198"/>
        <v>285.06265583648155</v>
      </c>
      <c r="AZ66" s="209">
        <f t="shared" si="198"/>
        <v>1.1581259059312288E-12</v>
      </c>
      <c r="BA66" s="209"/>
      <c r="BB66" s="209"/>
      <c r="BC66" s="209"/>
      <c r="BD66" s="209"/>
      <c r="BE66" s="209"/>
      <c r="BF66" s="209"/>
    </row>
    <row r="67" spans="1:58" s="73" customFormat="1" hidden="1" outlineLevel="1" x14ac:dyDescent="0.4">
      <c r="A67" s="60"/>
      <c r="B67" s="216"/>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09"/>
      <c r="AX67" s="209"/>
      <c r="AY67" s="209"/>
      <c r="AZ67" s="209"/>
      <c r="BA67" s="209"/>
      <c r="BB67" s="209"/>
      <c r="BC67" s="209"/>
      <c r="BD67" s="209"/>
      <c r="BE67" s="209"/>
      <c r="BF67" s="209"/>
    </row>
    <row r="68" spans="1:58" s="73" customFormat="1" hidden="1" outlineLevel="1" x14ac:dyDescent="0.4">
      <c r="A68" s="72" t="s">
        <v>159</v>
      </c>
      <c r="B68" s="216">
        <f>SUM(C68:BC68)</f>
        <v>367.952</v>
      </c>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f>+$AB$7</f>
        <v>367.952</v>
      </c>
      <c r="AC68" s="209"/>
      <c r="AD68" s="209"/>
      <c r="AE68" s="209"/>
      <c r="AF68" s="209"/>
      <c r="AG68" s="209"/>
      <c r="AH68" s="209"/>
      <c r="AI68" s="209"/>
      <c r="AJ68" s="209"/>
      <c r="AK68" s="209"/>
      <c r="AL68" s="209"/>
      <c r="AM68" s="209"/>
      <c r="AN68" s="209"/>
      <c r="AO68" s="209"/>
      <c r="AP68" s="209"/>
      <c r="AQ68" s="209"/>
      <c r="AR68" s="209"/>
      <c r="AS68" s="209"/>
      <c r="AT68" s="209"/>
      <c r="AU68" s="209"/>
      <c r="AV68" s="209"/>
      <c r="AW68" s="209"/>
      <c r="AX68" s="209"/>
      <c r="AY68" s="209"/>
      <c r="AZ68" s="209"/>
      <c r="BA68" s="209"/>
      <c r="BB68" s="209"/>
      <c r="BC68" s="209"/>
      <c r="BD68" s="209"/>
      <c r="BE68" s="209"/>
      <c r="BF68" s="209"/>
    </row>
    <row r="69" spans="1:58" s="73" customFormat="1" hidden="1" outlineLevel="1" x14ac:dyDescent="0.4">
      <c r="A69" s="60" t="str">
        <f t="shared" ref="A69:A76" si="199">A59</f>
        <v>Principal</v>
      </c>
      <c r="B69" s="216">
        <f t="shared" ref="B69:B74" si="200">SUM(C69:BC69)</f>
        <v>190.18775072426328</v>
      </c>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f>+AB73-AB71</f>
        <v>4.4984616483355007</v>
      </c>
      <c r="AC69" s="209">
        <f>+AC73-AC71</f>
        <v>4.5830336944934622</v>
      </c>
      <c r="AD69" s="209">
        <f t="shared" ref="AD69:AP70" si="201">+AD73-AD71</f>
        <v>4.7569775965893433</v>
      </c>
      <c r="AE69" s="209">
        <f t="shared" si="201"/>
        <v>4.9375233443388353</v>
      </c>
      <c r="AF69" s="209">
        <f t="shared" si="201"/>
        <v>5.1249215033870046</v>
      </c>
      <c r="AG69" s="209">
        <f t="shared" si="201"/>
        <v>5.319432149316861</v>
      </c>
      <c r="AH69" s="209">
        <f t="shared" si="201"/>
        <v>5.5213252285883891</v>
      </c>
      <c r="AI69" s="209">
        <f t="shared" si="201"/>
        <v>5.7308809331766017</v>
      </c>
      <c r="AJ69" s="209">
        <f t="shared" si="201"/>
        <v>5.9483900894285719</v>
      </c>
      <c r="AK69" s="209">
        <f t="shared" si="201"/>
        <v>6.1741545616790932</v>
      </c>
      <c r="AL69" s="209">
        <f t="shared" si="201"/>
        <v>6.4084876711851191</v>
      </c>
      <c r="AM69" s="209">
        <f t="shared" si="201"/>
        <v>6.6517146309603925</v>
      </c>
      <c r="AN69" s="209">
        <f t="shared" si="201"/>
        <v>6.9041729971137293</v>
      </c>
      <c r="AO69" s="209">
        <f t="shared" si="201"/>
        <v>7.1662131373173477</v>
      </c>
      <c r="AP69" s="209">
        <f t="shared" si="201"/>
        <v>7.4381987170553812</v>
      </c>
      <c r="AQ69" s="209">
        <f t="shared" ref="AQ69:BA69" si="202">+AQ73-AQ71</f>
        <v>7.7205072043274097</v>
      </c>
      <c r="AR69" s="209">
        <f t="shared" si="202"/>
        <v>8.0135303935074536</v>
      </c>
      <c r="AS69" s="209">
        <f t="shared" si="202"/>
        <v>8.3176749490854345</v>
      </c>
      <c r="AT69" s="209">
        <f t="shared" si="202"/>
        <v>8.6333629700457486</v>
      </c>
      <c r="AU69" s="209">
        <f t="shared" si="202"/>
        <v>8.9610325756661844</v>
      </c>
      <c r="AV69" s="209">
        <f t="shared" si="202"/>
        <v>9.3011385135501854</v>
      </c>
      <c r="AW69" s="209">
        <f t="shared" si="202"/>
        <v>9.6541527907362958</v>
      </c>
      <c r="AX69" s="209">
        <f t="shared" si="202"/>
        <v>10.020565328760656</v>
      </c>
      <c r="AY69" s="209">
        <f t="shared" si="202"/>
        <v>10.400884643581659</v>
      </c>
      <c r="AZ69" s="209">
        <f t="shared" si="202"/>
        <v>10.795638551310384</v>
      </c>
      <c r="BA69" s="209">
        <f t="shared" si="202"/>
        <v>11.205374900726248</v>
      </c>
      <c r="BB69" s="209"/>
      <c r="BC69" s="209"/>
      <c r="BD69" s="209"/>
      <c r="BE69" s="209"/>
      <c r="BF69" s="209"/>
    </row>
    <row r="70" spans="1:58" s="73" customFormat="1" hidden="1" outlineLevel="1" x14ac:dyDescent="0.4">
      <c r="A70" s="60" t="str">
        <f t="shared" si="199"/>
        <v>Principal</v>
      </c>
      <c r="B70" s="216">
        <f t="shared" si="200"/>
        <v>177.76424927573689</v>
      </c>
      <c r="C70" s="209"/>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f>+AC74-AC72</f>
        <v>4.6691957133021837</v>
      </c>
      <c r="AD70" s="209">
        <f t="shared" si="201"/>
        <v>4.8464097981554062</v>
      </c>
      <c r="AE70" s="209">
        <f t="shared" si="201"/>
        <v>5.0303498447799244</v>
      </c>
      <c r="AF70" s="209">
        <f t="shared" si="201"/>
        <v>5.2212711295088026</v>
      </c>
      <c r="AG70" s="209">
        <f t="shared" si="201"/>
        <v>5.41943861740193</v>
      </c>
      <c r="AH70" s="209">
        <f t="shared" si="201"/>
        <v>5.6251273299707751</v>
      </c>
      <c r="AI70" s="209">
        <f t="shared" si="201"/>
        <v>5.8386227268597226</v>
      </c>
      <c r="AJ70" s="209">
        <f t="shared" si="201"/>
        <v>6.0602211020136982</v>
      </c>
      <c r="AK70" s="209">
        <f t="shared" si="201"/>
        <v>6.2902299948818907</v>
      </c>
      <c r="AL70" s="209">
        <f t="shared" si="201"/>
        <v>6.5289686172282488</v>
      </c>
      <c r="AM70" s="209">
        <f t="shared" si="201"/>
        <v>6.7767682961410936</v>
      </c>
      <c r="AN70" s="209">
        <f t="shared" si="201"/>
        <v>7.0339729338566617</v>
      </c>
      <c r="AO70" s="209">
        <f t="shared" si="201"/>
        <v>7.3009394850347391</v>
      </c>
      <c r="AP70" s="209">
        <f t="shared" si="201"/>
        <v>7.5780384521487463</v>
      </c>
      <c r="AQ70" s="209">
        <f t="shared" ref="AQ70:BA70" si="203">+AQ74-AQ72</f>
        <v>7.8656543996778145</v>
      </c>
      <c r="AR70" s="209">
        <f t="shared" si="203"/>
        <v>8.1641864878144279</v>
      </c>
      <c r="AS70" s="209">
        <f t="shared" si="203"/>
        <v>8.4740490264283537</v>
      </c>
      <c r="AT70" s="209">
        <f t="shared" si="203"/>
        <v>8.7956720500556465</v>
      </c>
      <c r="AU70" s="209">
        <f t="shared" si="203"/>
        <v>9.1295019147107119</v>
      </c>
      <c r="AV70" s="209">
        <f t="shared" si="203"/>
        <v>9.4760019173497092</v>
      </c>
      <c r="AW70" s="209">
        <f t="shared" si="203"/>
        <v>9.8356529388449871</v>
      </c>
      <c r="AX70" s="209">
        <f t="shared" si="203"/>
        <v>10.208954111362901</v>
      </c>
      <c r="AY70" s="209">
        <f t="shared" si="203"/>
        <v>10.596423511071192</v>
      </c>
      <c r="AZ70" s="209">
        <f t="shared" si="203"/>
        <v>10.998598877137308</v>
      </c>
      <c r="BA70" s="209">
        <f t="shared" si="203"/>
        <v>5.276550698596338E-15</v>
      </c>
      <c r="BB70" s="209"/>
      <c r="BC70" s="209"/>
      <c r="BD70" s="209"/>
      <c r="BE70" s="209"/>
      <c r="BF70" s="209"/>
    </row>
    <row r="71" spans="1:58" s="73" customFormat="1" hidden="1" outlineLevel="1" x14ac:dyDescent="0.4">
      <c r="A71" s="60" t="str">
        <f t="shared" si="199"/>
        <v>Interest</v>
      </c>
      <c r="B71" s="216">
        <f t="shared" si="200"/>
        <v>106.62924658413972</v>
      </c>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f>$AB68*AB$8/2</f>
        <v>6.9175767096799996</v>
      </c>
      <c r="AC71" s="209">
        <f>+$AB76*AB$8/2</f>
        <v>6.8330046635220381</v>
      </c>
      <c r="AD71" s="209">
        <f t="shared" ref="AD71:AP71" si="204">+AC76*$AB$8/2</f>
        <v>6.659060761426157</v>
      </c>
      <c r="AE71" s="209">
        <f t="shared" si="204"/>
        <v>6.4785150136766649</v>
      </c>
      <c r="AF71" s="209">
        <f t="shared" si="204"/>
        <v>6.2911168546284957</v>
      </c>
      <c r="AG71" s="209">
        <f t="shared" si="204"/>
        <v>6.0966062086986392</v>
      </c>
      <c r="AH71" s="209">
        <f t="shared" si="204"/>
        <v>5.8947131294271111</v>
      </c>
      <c r="AI71" s="209">
        <f t="shared" si="204"/>
        <v>5.6851574248388985</v>
      </c>
      <c r="AJ71" s="209">
        <f t="shared" si="204"/>
        <v>5.4676482685869283</v>
      </c>
      <c r="AK71" s="209">
        <f t="shared" si="204"/>
        <v>5.2418837963364071</v>
      </c>
      <c r="AL71" s="209">
        <f t="shared" si="204"/>
        <v>5.0075506868303812</v>
      </c>
      <c r="AM71" s="209">
        <f t="shared" si="204"/>
        <v>4.7643237270551078</v>
      </c>
      <c r="AN71" s="209">
        <f t="shared" si="204"/>
        <v>4.5118653609017709</v>
      </c>
      <c r="AO71" s="209">
        <f t="shared" si="204"/>
        <v>4.2498252206981526</v>
      </c>
      <c r="AP71" s="209">
        <f t="shared" si="204"/>
        <v>3.9778396409601191</v>
      </c>
      <c r="AQ71" s="209">
        <f t="shared" ref="AQ71" si="205">+AP76*$AB$8/2</f>
        <v>3.6955311536880902</v>
      </c>
      <c r="AR71" s="209">
        <f t="shared" ref="AR71" si="206">+AQ76*$AB$8/2</f>
        <v>3.4025079645080472</v>
      </c>
      <c r="AS71" s="209">
        <f t="shared" ref="AS71" si="207">+AR76*$AB$8/2</f>
        <v>3.0983634089300662</v>
      </c>
      <c r="AT71" s="209">
        <f t="shared" ref="AT71" si="208">+AS76*$AB$8/2</f>
        <v>2.7826753879697517</v>
      </c>
      <c r="AU71" s="209">
        <f t="shared" ref="AU71" si="209">+AT76*$AB$8/2</f>
        <v>2.4550057823493163</v>
      </c>
      <c r="AV71" s="209">
        <f t="shared" ref="AV71" si="210">+AU76*$AB$8/2</f>
        <v>2.1148998444653153</v>
      </c>
      <c r="AW71" s="209">
        <f t="shared" ref="AW71" si="211">+AV76*$AB$8/2</f>
        <v>1.7618855672792046</v>
      </c>
      <c r="AX71" s="209">
        <f t="shared" ref="AX71" si="212">+AW76*$AB$8/2</f>
        <v>1.3954730292548447</v>
      </c>
      <c r="AY71" s="209">
        <f t="shared" ref="AY71" si="213">+AX76*$AB$8/2</f>
        <v>1.0151537144338425</v>
      </c>
      <c r="AZ71" s="209">
        <f t="shared" ref="AZ71" si="214">+AY76*$AB$8/2</f>
        <v>0.62039980670511552</v>
      </c>
      <c r="BA71" s="209">
        <f t="shared" ref="BA71" si="215">+AZ76*$AB$8/2</f>
        <v>0.21066345728925184</v>
      </c>
      <c r="BB71" s="209"/>
      <c r="BC71" s="209"/>
      <c r="BD71" s="209"/>
      <c r="BE71" s="209"/>
      <c r="BF71" s="209"/>
    </row>
    <row r="72" spans="1:58" s="73" customFormat="1" hidden="1" outlineLevel="1" x14ac:dyDescent="0.4">
      <c r="A72" s="60" t="str">
        <f t="shared" si="199"/>
        <v>Interest</v>
      </c>
      <c r="B72" s="216">
        <f t="shared" si="200"/>
        <v>96.220671316635134</v>
      </c>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f>+AC75*AB$8/2</f>
        <v>6.7468426447133165</v>
      </c>
      <c r="AD72" s="209">
        <f t="shared" ref="AD72:AP72" si="216">+AD75*$AB$8/2</f>
        <v>6.5696285598600941</v>
      </c>
      <c r="AE72" s="209">
        <f t="shared" si="216"/>
        <v>6.3856885132355758</v>
      </c>
      <c r="AF72" s="209">
        <f t="shared" si="216"/>
        <v>6.1947672285066977</v>
      </c>
      <c r="AG72" s="209">
        <f t="shared" si="216"/>
        <v>5.9965997406135703</v>
      </c>
      <c r="AH72" s="209">
        <f t="shared" si="216"/>
        <v>5.7909110280447251</v>
      </c>
      <c r="AI72" s="209">
        <f t="shared" si="216"/>
        <v>5.5774156311557777</v>
      </c>
      <c r="AJ72" s="209">
        <f t="shared" si="216"/>
        <v>5.355817256001802</v>
      </c>
      <c r="AK72" s="209">
        <f t="shared" si="216"/>
        <v>5.1258083631336095</v>
      </c>
      <c r="AL72" s="209">
        <f t="shared" si="216"/>
        <v>4.8870697407872514</v>
      </c>
      <c r="AM72" s="209">
        <f t="shared" si="216"/>
        <v>4.6392700618744067</v>
      </c>
      <c r="AN72" s="209">
        <f t="shared" si="216"/>
        <v>4.3820654241588386</v>
      </c>
      <c r="AO72" s="209">
        <f t="shared" si="216"/>
        <v>4.1150988729807612</v>
      </c>
      <c r="AP72" s="209">
        <f t="shared" si="216"/>
        <v>3.837999905866754</v>
      </c>
      <c r="AQ72" s="209">
        <f t="shared" ref="AQ72:BA72" si="217">+AQ75*$AB$8/2</f>
        <v>3.5503839583376857</v>
      </c>
      <c r="AR72" s="209">
        <f t="shared" si="217"/>
        <v>3.2518518702010719</v>
      </c>
      <c r="AS72" s="209">
        <f t="shared" si="217"/>
        <v>2.9419893315871457</v>
      </c>
      <c r="AT72" s="209">
        <f t="shared" si="217"/>
        <v>2.6203663079598534</v>
      </c>
      <c r="AU72" s="209">
        <f t="shared" si="217"/>
        <v>2.2865364433047883</v>
      </c>
      <c r="AV72" s="209">
        <f t="shared" si="217"/>
        <v>1.9400364406657913</v>
      </c>
      <c r="AW72" s="209">
        <f t="shared" si="217"/>
        <v>1.5803854191705125</v>
      </c>
      <c r="AX72" s="209">
        <f t="shared" si="217"/>
        <v>1.2070842466525988</v>
      </c>
      <c r="AY72" s="209">
        <f t="shared" si="217"/>
        <v>0.81961484694430886</v>
      </c>
      <c r="AZ72" s="209">
        <f t="shared" si="217"/>
        <v>0.41743948087819177</v>
      </c>
      <c r="BA72" s="209">
        <f t="shared" si="217"/>
        <v>-5.276550698596338E-15</v>
      </c>
      <c r="BB72" s="209"/>
      <c r="BC72" s="209"/>
      <c r="BD72" s="209"/>
      <c r="BE72" s="209"/>
      <c r="BF72" s="209"/>
    </row>
    <row r="73" spans="1:58" s="73" customFormat="1" hidden="1" outlineLevel="1" x14ac:dyDescent="0.4">
      <c r="A73" s="60" t="str">
        <f t="shared" si="199"/>
        <v xml:space="preserve">Debt Servicing </v>
      </c>
      <c r="B73" s="216">
        <f t="shared" si="200"/>
        <v>296.81699730840302</v>
      </c>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f>-PMT(AB$8/2,AB$9*2,AB68)</f>
        <v>11.4160383580155</v>
      </c>
      <c r="AC73" s="209">
        <f t="shared" ref="AC73:AP73" si="218">+AB73</f>
        <v>11.4160383580155</v>
      </c>
      <c r="AD73" s="209">
        <f t="shared" si="218"/>
        <v>11.4160383580155</v>
      </c>
      <c r="AE73" s="209">
        <f t="shared" si="218"/>
        <v>11.4160383580155</v>
      </c>
      <c r="AF73" s="209">
        <f t="shared" si="218"/>
        <v>11.4160383580155</v>
      </c>
      <c r="AG73" s="209">
        <f t="shared" si="218"/>
        <v>11.4160383580155</v>
      </c>
      <c r="AH73" s="209">
        <f t="shared" si="218"/>
        <v>11.4160383580155</v>
      </c>
      <c r="AI73" s="209">
        <f t="shared" si="218"/>
        <v>11.4160383580155</v>
      </c>
      <c r="AJ73" s="209">
        <f t="shared" si="218"/>
        <v>11.4160383580155</v>
      </c>
      <c r="AK73" s="209">
        <f t="shared" si="218"/>
        <v>11.4160383580155</v>
      </c>
      <c r="AL73" s="209">
        <f t="shared" si="218"/>
        <v>11.4160383580155</v>
      </c>
      <c r="AM73" s="209">
        <f t="shared" si="218"/>
        <v>11.4160383580155</v>
      </c>
      <c r="AN73" s="209">
        <f t="shared" si="218"/>
        <v>11.4160383580155</v>
      </c>
      <c r="AO73" s="209">
        <f t="shared" si="218"/>
        <v>11.4160383580155</v>
      </c>
      <c r="AP73" s="209">
        <f t="shared" si="218"/>
        <v>11.4160383580155</v>
      </c>
      <c r="AQ73" s="209">
        <f t="shared" ref="AQ73" si="219">+AP73</f>
        <v>11.4160383580155</v>
      </c>
      <c r="AR73" s="209">
        <f t="shared" ref="AR73" si="220">+AQ73</f>
        <v>11.4160383580155</v>
      </c>
      <c r="AS73" s="209">
        <f t="shared" ref="AS73" si="221">+AR73</f>
        <v>11.4160383580155</v>
      </c>
      <c r="AT73" s="209">
        <f t="shared" ref="AT73" si="222">+AS73</f>
        <v>11.4160383580155</v>
      </c>
      <c r="AU73" s="209">
        <f t="shared" ref="AU73" si="223">+AT73</f>
        <v>11.4160383580155</v>
      </c>
      <c r="AV73" s="209">
        <f t="shared" ref="AV73" si="224">+AU73</f>
        <v>11.4160383580155</v>
      </c>
      <c r="AW73" s="209">
        <f t="shared" ref="AW73" si="225">+AV73</f>
        <v>11.4160383580155</v>
      </c>
      <c r="AX73" s="209">
        <f t="shared" ref="AX73" si="226">+AW73</f>
        <v>11.4160383580155</v>
      </c>
      <c r="AY73" s="209">
        <f t="shared" ref="AY73" si="227">+AX73</f>
        <v>11.4160383580155</v>
      </c>
      <c r="AZ73" s="209">
        <f t="shared" ref="AZ73" si="228">+AY73</f>
        <v>11.4160383580155</v>
      </c>
      <c r="BA73" s="209">
        <f t="shared" ref="BA73" si="229">+AZ73</f>
        <v>11.4160383580155</v>
      </c>
      <c r="BB73" s="209"/>
      <c r="BC73" s="209"/>
      <c r="BD73" s="209"/>
      <c r="BE73" s="209"/>
      <c r="BF73" s="209"/>
    </row>
    <row r="74" spans="1:58" s="73" customFormat="1" hidden="1" outlineLevel="1" x14ac:dyDescent="0.4">
      <c r="A74" s="60" t="str">
        <f t="shared" si="199"/>
        <v xml:space="preserve">Debt Servicing </v>
      </c>
      <c r="B74" s="216">
        <f t="shared" si="200"/>
        <v>273.98492059237202</v>
      </c>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f t="shared" ref="AC74:AP74" si="230">+AC73</f>
        <v>11.4160383580155</v>
      </c>
      <c r="AD74" s="209">
        <f t="shared" si="230"/>
        <v>11.4160383580155</v>
      </c>
      <c r="AE74" s="209">
        <f t="shared" si="230"/>
        <v>11.4160383580155</v>
      </c>
      <c r="AF74" s="209">
        <f t="shared" si="230"/>
        <v>11.4160383580155</v>
      </c>
      <c r="AG74" s="209">
        <f t="shared" si="230"/>
        <v>11.4160383580155</v>
      </c>
      <c r="AH74" s="209">
        <f t="shared" si="230"/>
        <v>11.4160383580155</v>
      </c>
      <c r="AI74" s="209">
        <f t="shared" si="230"/>
        <v>11.4160383580155</v>
      </c>
      <c r="AJ74" s="209">
        <f t="shared" si="230"/>
        <v>11.4160383580155</v>
      </c>
      <c r="AK74" s="209">
        <f t="shared" si="230"/>
        <v>11.4160383580155</v>
      </c>
      <c r="AL74" s="209">
        <f t="shared" si="230"/>
        <v>11.4160383580155</v>
      </c>
      <c r="AM74" s="209">
        <f t="shared" si="230"/>
        <v>11.4160383580155</v>
      </c>
      <c r="AN74" s="209">
        <f t="shared" si="230"/>
        <v>11.4160383580155</v>
      </c>
      <c r="AO74" s="209">
        <f t="shared" si="230"/>
        <v>11.4160383580155</v>
      </c>
      <c r="AP74" s="209">
        <f t="shared" si="230"/>
        <v>11.4160383580155</v>
      </c>
      <c r="AQ74" s="209">
        <f t="shared" ref="AQ74:AZ74" si="231">+AQ73</f>
        <v>11.4160383580155</v>
      </c>
      <c r="AR74" s="209">
        <f t="shared" si="231"/>
        <v>11.4160383580155</v>
      </c>
      <c r="AS74" s="209">
        <f t="shared" si="231"/>
        <v>11.4160383580155</v>
      </c>
      <c r="AT74" s="209">
        <f t="shared" si="231"/>
        <v>11.4160383580155</v>
      </c>
      <c r="AU74" s="209">
        <f t="shared" si="231"/>
        <v>11.4160383580155</v>
      </c>
      <c r="AV74" s="209">
        <f t="shared" si="231"/>
        <v>11.4160383580155</v>
      </c>
      <c r="AW74" s="209">
        <f t="shared" si="231"/>
        <v>11.4160383580155</v>
      </c>
      <c r="AX74" s="209">
        <f t="shared" si="231"/>
        <v>11.4160383580155</v>
      </c>
      <c r="AY74" s="209">
        <f t="shared" si="231"/>
        <v>11.4160383580155</v>
      </c>
      <c r="AZ74" s="209">
        <f t="shared" si="231"/>
        <v>11.4160383580155</v>
      </c>
      <c r="BA74" s="209">
        <v>0</v>
      </c>
      <c r="BB74" s="209"/>
      <c r="BC74" s="209"/>
      <c r="BD74" s="209"/>
      <c r="BE74" s="209"/>
      <c r="BF74" s="209"/>
    </row>
    <row r="75" spans="1:58" s="73" customFormat="1" hidden="1" outlineLevel="1" x14ac:dyDescent="0.4">
      <c r="A75" s="60" t="str">
        <f t="shared" si="199"/>
        <v>Balance mid year</v>
      </c>
      <c r="B75" s="216"/>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v>0</v>
      </c>
      <c r="AC75" s="209">
        <f t="shared" ref="AC75:AP75" si="232">+AB76-AC69</f>
        <v>358.87050465717107</v>
      </c>
      <c r="AD75" s="209">
        <f t="shared" si="232"/>
        <v>349.4443313472795</v>
      </c>
      <c r="AE75" s="209">
        <f t="shared" si="232"/>
        <v>339.66039820478522</v>
      </c>
      <c r="AF75" s="209">
        <f t="shared" si="232"/>
        <v>329.50512685661829</v>
      </c>
      <c r="AG75" s="209">
        <f t="shared" si="232"/>
        <v>318.96442357779262</v>
      </c>
      <c r="AH75" s="209">
        <f t="shared" si="232"/>
        <v>308.0236597318023</v>
      </c>
      <c r="AI75" s="209">
        <f t="shared" si="232"/>
        <v>296.66765146865492</v>
      </c>
      <c r="AJ75" s="209">
        <f t="shared" si="232"/>
        <v>284.8806386523666</v>
      </c>
      <c r="AK75" s="209">
        <f t="shared" si="232"/>
        <v>272.64626298867381</v>
      </c>
      <c r="AL75" s="209">
        <f t="shared" si="232"/>
        <v>259.9475453226068</v>
      </c>
      <c r="AM75" s="209">
        <f t="shared" si="232"/>
        <v>246.76686207441816</v>
      </c>
      <c r="AN75" s="209">
        <f t="shared" si="232"/>
        <v>233.08592078116334</v>
      </c>
      <c r="AO75" s="209">
        <f t="shared" si="232"/>
        <v>218.88573470998932</v>
      </c>
      <c r="AP75" s="209">
        <f t="shared" si="232"/>
        <v>204.1465965078992</v>
      </c>
      <c r="AQ75" s="209">
        <f t="shared" ref="AQ75" si="233">+AP76-AQ69</f>
        <v>188.84805085142304</v>
      </c>
      <c r="AR75" s="209">
        <f t="shared" ref="AR75" si="234">+AQ76-AR69</f>
        <v>172.96886605823775</v>
      </c>
      <c r="AS75" s="209">
        <f t="shared" ref="AS75" si="235">+AR76-AS69</f>
        <v>156.48700462133789</v>
      </c>
      <c r="AT75" s="209">
        <f t="shared" ref="AT75" si="236">+AS76-AT69</f>
        <v>139.37959262486379</v>
      </c>
      <c r="AU75" s="209">
        <f t="shared" ref="AU75" si="237">+AT76-AU69</f>
        <v>121.62288799914195</v>
      </c>
      <c r="AV75" s="209">
        <f t="shared" ref="AV75" si="238">+AU76-AV69</f>
        <v>103.19224757088105</v>
      </c>
      <c r="AW75" s="209">
        <f t="shared" ref="AW75" si="239">+AV76-AW69</f>
        <v>84.062092862795055</v>
      </c>
      <c r="AX75" s="209">
        <f t="shared" ref="AX75" si="240">+AW76-AX69</f>
        <v>64.205874595189414</v>
      </c>
      <c r="AY75" s="209">
        <f t="shared" ref="AY75" si="241">+AX76-AY69</f>
        <v>43.596035840244852</v>
      </c>
      <c r="AZ75" s="209">
        <f t="shared" ref="AZ75" si="242">+AY76-AZ69</f>
        <v>22.203973777863276</v>
      </c>
      <c r="BA75" s="209">
        <f t="shared" ref="BA75" si="243">+AZ76-BA69</f>
        <v>-2.8066438062523957E-13</v>
      </c>
      <c r="BB75" s="209"/>
      <c r="BC75" s="209"/>
      <c r="BD75" s="209"/>
      <c r="BE75" s="209"/>
      <c r="BF75" s="209"/>
    </row>
    <row r="76" spans="1:58" s="73" customFormat="1" hidden="1" outlineLevel="1" x14ac:dyDescent="0.4">
      <c r="A76" s="60" t="str">
        <f t="shared" si="199"/>
        <v>Balance</v>
      </c>
      <c r="B76" s="216"/>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f>+AB68-AB69</f>
        <v>363.45353835166452</v>
      </c>
      <c r="AC76" s="209">
        <f t="shared" ref="AC76:AP76" si="244">+AC75-AC70</f>
        <v>354.20130894386887</v>
      </c>
      <c r="AD76" s="209">
        <f t="shared" si="244"/>
        <v>344.59792154912407</v>
      </c>
      <c r="AE76" s="209">
        <f t="shared" si="244"/>
        <v>334.63004836000528</v>
      </c>
      <c r="AF76" s="209">
        <f t="shared" si="244"/>
        <v>324.28385572710948</v>
      </c>
      <c r="AG76" s="209">
        <f t="shared" si="244"/>
        <v>313.54498496039071</v>
      </c>
      <c r="AH76" s="209">
        <f t="shared" si="244"/>
        <v>302.39853240183152</v>
      </c>
      <c r="AI76" s="209">
        <f t="shared" si="244"/>
        <v>290.82902874179518</v>
      </c>
      <c r="AJ76" s="209">
        <f t="shared" si="244"/>
        <v>278.82041755035289</v>
      </c>
      <c r="AK76" s="209">
        <f t="shared" si="244"/>
        <v>266.35603299379193</v>
      </c>
      <c r="AL76" s="209">
        <f t="shared" si="244"/>
        <v>253.41857670537854</v>
      </c>
      <c r="AM76" s="209">
        <f t="shared" si="244"/>
        <v>239.99009377827707</v>
      </c>
      <c r="AN76" s="209">
        <f t="shared" si="244"/>
        <v>226.05194784730668</v>
      </c>
      <c r="AO76" s="209">
        <f t="shared" si="244"/>
        <v>211.58479522495458</v>
      </c>
      <c r="AP76" s="209">
        <f t="shared" si="244"/>
        <v>196.56855805575046</v>
      </c>
      <c r="AQ76" s="209">
        <f t="shared" ref="AQ76:BA76" si="245">+AQ75-AQ70</f>
        <v>180.98239645174522</v>
      </c>
      <c r="AR76" s="209">
        <f t="shared" si="245"/>
        <v>164.80467957042333</v>
      </c>
      <c r="AS76" s="209">
        <f t="shared" si="245"/>
        <v>148.01295559490953</v>
      </c>
      <c r="AT76" s="209">
        <f t="shared" si="245"/>
        <v>130.58392057480813</v>
      </c>
      <c r="AU76" s="209">
        <f t="shared" si="245"/>
        <v>112.49338608443124</v>
      </c>
      <c r="AV76" s="209">
        <f t="shared" si="245"/>
        <v>93.716245653531345</v>
      </c>
      <c r="AW76" s="209">
        <f t="shared" si="245"/>
        <v>74.226439923950068</v>
      </c>
      <c r="AX76" s="209">
        <f t="shared" si="245"/>
        <v>53.996920483826514</v>
      </c>
      <c r="AY76" s="209">
        <f t="shared" si="245"/>
        <v>32.999612329173658</v>
      </c>
      <c r="AZ76" s="209">
        <f t="shared" si="245"/>
        <v>11.205374900725968</v>
      </c>
      <c r="BA76" s="209">
        <f t="shared" si="245"/>
        <v>-2.8594093132383589E-13</v>
      </c>
      <c r="BB76" s="209"/>
      <c r="BC76" s="209"/>
      <c r="BD76" s="209"/>
      <c r="BE76" s="209"/>
      <c r="BF76" s="209"/>
    </row>
    <row r="77" spans="1:58" hidden="1" outlineLevel="1" x14ac:dyDescent="0.4">
      <c r="A77" s="60"/>
      <c r="B77" s="216"/>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09"/>
      <c r="AX77" s="209"/>
      <c r="AY77" s="209"/>
      <c r="AZ77" s="209"/>
      <c r="BA77" s="209"/>
      <c r="BB77" s="209"/>
      <c r="BC77" s="209"/>
      <c r="BD77" s="209"/>
      <c r="BE77" s="209"/>
      <c r="BF77" s="209"/>
    </row>
    <row r="78" spans="1:58" s="73" customFormat="1" hidden="1" outlineLevel="1" x14ac:dyDescent="0.4">
      <c r="A78" s="72" t="s">
        <v>159</v>
      </c>
      <c r="B78" s="216">
        <f>SUM(C78:BC78)</f>
        <v>331.15679999999998</v>
      </c>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f>+$AC$7</f>
        <v>331.15679999999998</v>
      </c>
      <c r="AD78" s="209"/>
      <c r="AE78" s="209"/>
      <c r="AF78" s="209"/>
      <c r="AG78" s="209"/>
      <c r="AH78" s="209"/>
      <c r="AI78" s="209"/>
      <c r="AJ78" s="209"/>
      <c r="AK78" s="209"/>
      <c r="AL78" s="209"/>
      <c r="AM78" s="209"/>
      <c r="AN78" s="209"/>
      <c r="AO78" s="209"/>
      <c r="AP78" s="209"/>
      <c r="AQ78" s="209"/>
      <c r="AR78" s="209"/>
      <c r="AS78" s="209"/>
      <c r="AT78" s="209"/>
      <c r="AU78" s="209"/>
      <c r="AV78" s="209"/>
      <c r="AW78" s="209"/>
      <c r="AX78" s="209"/>
      <c r="AY78" s="209"/>
      <c r="AZ78" s="209"/>
      <c r="BA78" s="209"/>
      <c r="BB78" s="209"/>
      <c r="BC78" s="209"/>
      <c r="BD78" s="209"/>
      <c r="BE78" s="209"/>
      <c r="BF78" s="209"/>
    </row>
    <row r="79" spans="1:58" s="73" customFormat="1" hidden="1" outlineLevel="1" x14ac:dyDescent="0.4">
      <c r="A79" s="60" t="str">
        <f t="shared" ref="A79:A86" si="246">A69</f>
        <v>Principal</v>
      </c>
      <c r="B79" s="216">
        <f t="shared" ref="B79:B84" si="247">SUM(C79:BC79)</f>
        <v>171.16482921755053</v>
      </c>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f>+AC83-AC81</f>
        <v>4.0336515491999672</v>
      </c>
      <c r="AD79" s="209">
        <f>+AD83-AD81</f>
        <v>4.1100221059272704</v>
      </c>
      <c r="AE79" s="209">
        <f t="shared" ref="AE79:AQ80" si="248">+AE83-AE81</f>
        <v>4.2671284486690579</v>
      </c>
      <c r="AF79" s="209">
        <f t="shared" si="248"/>
        <v>4.43024020994475</v>
      </c>
      <c r="AG79" s="209">
        <f t="shared" si="248"/>
        <v>4.5995869479703844</v>
      </c>
      <c r="AH79" s="209">
        <f t="shared" si="248"/>
        <v>4.7754069958665637</v>
      </c>
      <c r="AI79" s="209">
        <f t="shared" si="248"/>
        <v>4.957947797080787</v>
      </c>
      <c r="AJ79" s="209">
        <f t="shared" si="248"/>
        <v>5.1474662536313582</v>
      </c>
      <c r="AK79" s="209">
        <f t="shared" si="248"/>
        <v>5.3442290876629626</v>
      </c>
      <c r="AL79" s="209">
        <f t="shared" si="248"/>
        <v>5.5485132168227924</v>
      </c>
      <c r="AM79" s="209">
        <f t="shared" si="248"/>
        <v>5.7606061439854868</v>
      </c>
      <c r="AN79" s="209">
        <f t="shared" si="248"/>
        <v>5.9808063618753708</v>
      </c>
      <c r="AO79" s="209">
        <f t="shared" si="248"/>
        <v>6.2094237731554651</v>
      </c>
      <c r="AP79" s="209">
        <f t="shared" si="248"/>
        <v>6.4467801265744615</v>
      </c>
      <c r="AQ79" s="209">
        <f t="shared" si="248"/>
        <v>6.6932094697855096</v>
      </c>
      <c r="AR79" s="209">
        <f t="shared" ref="AR79:BB79" si="249">+AR83-AR81</f>
        <v>6.9490586194740747</v>
      </c>
      <c r="AS79" s="209">
        <f t="shared" si="249"/>
        <v>7.2146876494565184</v>
      </c>
      <c r="AT79" s="209">
        <f t="shared" si="249"/>
        <v>7.4904703974363445</v>
      </c>
      <c r="AU79" s="209">
        <f t="shared" si="249"/>
        <v>7.7767949911312844</v>
      </c>
      <c r="AV79" s="209">
        <f t="shared" si="249"/>
        <v>8.0740643945116908</v>
      </c>
      <c r="AW79" s="209">
        <f t="shared" si="249"/>
        <v>8.3826969749189999</v>
      </c>
      <c r="AX79" s="209">
        <f t="shared" si="249"/>
        <v>8.7031270918623811</v>
      </c>
      <c r="AY79" s="209">
        <f t="shared" si="249"/>
        <v>9.0358057083222754</v>
      </c>
      <c r="AZ79" s="209">
        <f t="shared" si="249"/>
        <v>9.3812010254210865</v>
      </c>
      <c r="BA79" s="209">
        <f t="shared" si="249"/>
        <v>9.7397991413543075</v>
      </c>
      <c r="BB79" s="209">
        <f t="shared" si="249"/>
        <v>10.112104735509389</v>
      </c>
      <c r="BC79" s="209"/>
      <c r="BD79" s="209"/>
      <c r="BE79" s="209"/>
      <c r="BF79" s="209"/>
    </row>
    <row r="80" spans="1:58" s="73" customFormat="1" hidden="1" outlineLevel="1" x14ac:dyDescent="0.4">
      <c r="A80" s="60" t="str">
        <f t="shared" si="246"/>
        <v>Principal</v>
      </c>
      <c r="B80" s="216">
        <f t="shared" si="247"/>
        <v>159.99197078244958</v>
      </c>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f>+AD84-AD82</f>
        <v>4.1878386135166394</v>
      </c>
      <c r="AE80" s="209">
        <f t="shared" si="248"/>
        <v>4.3479195064183083</v>
      </c>
      <c r="AF80" s="209">
        <f t="shared" si="248"/>
        <v>4.5141195205749094</v>
      </c>
      <c r="AG80" s="209">
        <f t="shared" si="248"/>
        <v>4.686672560509674</v>
      </c>
      <c r="AH80" s="209">
        <f t="shared" si="248"/>
        <v>4.865821471788788</v>
      </c>
      <c r="AI80" s="209">
        <f t="shared" si="248"/>
        <v>5.0518183827943863</v>
      </c>
      <c r="AJ80" s="209">
        <f t="shared" si="248"/>
        <v>5.244925059561881</v>
      </c>
      <c r="AK80" s="209">
        <f t="shared" si="248"/>
        <v>5.4454132741810106</v>
      </c>
      <c r="AL80" s="209">
        <f t="shared" si="248"/>
        <v>5.6535651872790904</v>
      </c>
      <c r="AM80" s="209">
        <f t="shared" si="248"/>
        <v>5.8696737451247447</v>
      </c>
      <c r="AN80" s="209">
        <f t="shared" si="248"/>
        <v>6.0940430919110167</v>
      </c>
      <c r="AO80" s="209">
        <f t="shared" si="248"/>
        <v>6.3269889977980567</v>
      </c>
      <c r="AP80" s="209">
        <f t="shared" si="248"/>
        <v>6.5688393033178407</v>
      </c>
      <c r="AQ80" s="209">
        <f t="shared" si="248"/>
        <v>6.8199343807663206</v>
      </c>
      <c r="AR80" s="209">
        <f t="shared" ref="AR80:BB80" si="250">+AR84-AR82</f>
        <v>7.0806276132323873</v>
      </c>
      <c r="AS80" s="209">
        <f t="shared" si="250"/>
        <v>7.3512858919377946</v>
      </c>
      <c r="AT80" s="209">
        <f t="shared" si="250"/>
        <v>7.6322901325879986</v>
      </c>
      <c r="AU80" s="209">
        <f t="shared" si="250"/>
        <v>7.9240358114605947</v>
      </c>
      <c r="AV80" s="209">
        <f t="shared" si="250"/>
        <v>8.2269335219858402</v>
      </c>
      <c r="AW80" s="209">
        <f t="shared" si="250"/>
        <v>8.5414095526025662</v>
      </c>
      <c r="AX80" s="209">
        <f t="shared" si="250"/>
        <v>8.8679064867027293</v>
      </c>
      <c r="AY80" s="209">
        <f t="shared" si="250"/>
        <v>9.2068838255089673</v>
      </c>
      <c r="AZ80" s="209">
        <f t="shared" si="250"/>
        <v>9.5588186347617476</v>
      </c>
      <c r="BA80" s="209">
        <f t="shared" si="250"/>
        <v>9.9242062161262634</v>
      </c>
      <c r="BB80" s="209">
        <f t="shared" si="250"/>
        <v>2.9596507289397778E-15</v>
      </c>
      <c r="BC80" s="209"/>
      <c r="BD80" s="209"/>
      <c r="BE80" s="209"/>
      <c r="BF80" s="209"/>
    </row>
    <row r="81" spans="1:58" s="73" customFormat="1" hidden="1" outlineLevel="1" x14ac:dyDescent="0.4">
      <c r="A81" s="60" t="str">
        <f t="shared" si="246"/>
        <v>Interest</v>
      </c>
      <c r="B81" s="216">
        <f t="shared" si="247"/>
        <v>96.727751693312584</v>
      </c>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f>$AC78*AC$8/2</f>
        <v>6.2699092550639994</v>
      </c>
      <c r="AD81" s="209">
        <f>+$AC86*AC$8/2</f>
        <v>6.1935386983366962</v>
      </c>
      <c r="AE81" s="209">
        <f t="shared" ref="AE81:AQ81" si="251">+AD86*$AC$8/2</f>
        <v>6.0364323555949086</v>
      </c>
      <c r="AF81" s="209">
        <f t="shared" si="251"/>
        <v>5.8733205943192166</v>
      </c>
      <c r="AG81" s="209">
        <f t="shared" si="251"/>
        <v>5.7039738562935822</v>
      </c>
      <c r="AH81" s="209">
        <f t="shared" si="251"/>
        <v>5.5281538083974029</v>
      </c>
      <c r="AI81" s="209">
        <f t="shared" si="251"/>
        <v>5.3456130071831796</v>
      </c>
      <c r="AJ81" s="209">
        <f t="shared" si="251"/>
        <v>5.1560945506326084</v>
      </c>
      <c r="AK81" s="209">
        <f t="shared" si="251"/>
        <v>4.959331716601004</v>
      </c>
      <c r="AL81" s="209">
        <f t="shared" si="251"/>
        <v>4.7550475874411742</v>
      </c>
      <c r="AM81" s="209">
        <f t="shared" si="251"/>
        <v>4.5429546602784798</v>
      </c>
      <c r="AN81" s="209">
        <f t="shared" si="251"/>
        <v>4.3227544423885957</v>
      </c>
      <c r="AO81" s="209">
        <f t="shared" si="251"/>
        <v>4.0941370311085015</v>
      </c>
      <c r="AP81" s="209">
        <f t="shared" si="251"/>
        <v>3.8567806776895051</v>
      </c>
      <c r="AQ81" s="209">
        <f t="shared" si="251"/>
        <v>3.6103513344784566</v>
      </c>
      <c r="AR81" s="209">
        <f t="shared" ref="AR81" si="252">+AQ86*$AC$8/2</f>
        <v>3.3545021847898924</v>
      </c>
      <c r="AS81" s="209">
        <f t="shared" ref="AS81" si="253">+AR86*$AC$8/2</f>
        <v>3.0888731548074482</v>
      </c>
      <c r="AT81" s="209">
        <f t="shared" ref="AT81" si="254">+AS86*$AC$8/2</f>
        <v>2.8130904068276221</v>
      </c>
      <c r="AU81" s="209">
        <f t="shared" ref="AU81" si="255">+AT86*$AC$8/2</f>
        <v>2.5267658131326827</v>
      </c>
      <c r="AV81" s="209">
        <f t="shared" ref="AV81" si="256">+AU86*$AC$8/2</f>
        <v>2.2294964097522758</v>
      </c>
      <c r="AW81" s="209">
        <f t="shared" ref="AW81" si="257">+AV86*$AC$8/2</f>
        <v>1.9208638293449676</v>
      </c>
      <c r="AX81" s="209">
        <f t="shared" ref="AX81" si="258">+AW86*$AC$8/2</f>
        <v>1.6004337124015848</v>
      </c>
      <c r="AY81" s="209">
        <f t="shared" ref="AY81" si="259">+AX86*$AC$8/2</f>
        <v>1.2677550959416912</v>
      </c>
      <c r="AZ81" s="209">
        <f t="shared" ref="AZ81" si="260">+AY86*$AC$8/2</f>
        <v>0.9223597788428799</v>
      </c>
      <c r="BA81" s="209">
        <f t="shared" ref="BA81" si="261">+AZ86*$AC$8/2</f>
        <v>0.5637616629096589</v>
      </c>
      <c r="BB81" s="209">
        <f t="shared" ref="BB81" si="262">+BA86*$AC$8/2</f>
        <v>0.19145606875457741</v>
      </c>
      <c r="BC81" s="209"/>
      <c r="BD81" s="209"/>
      <c r="BE81" s="209"/>
      <c r="BF81" s="209"/>
    </row>
    <row r="82" spans="1:58" s="73" customFormat="1" hidden="1" outlineLevel="1" x14ac:dyDescent="0.4">
      <c r="A82" s="60" t="str">
        <f t="shared" si="246"/>
        <v>Interest</v>
      </c>
      <c r="B82" s="216">
        <f t="shared" si="247"/>
        <v>87.293488519885628</v>
      </c>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f>+AD85*AC$8/2</f>
        <v>6.1157221907473271</v>
      </c>
      <c r="AE82" s="209">
        <f t="shared" ref="AE82:AQ82" si="263">+AE85*$AC$8/2</f>
        <v>5.9556412978456583</v>
      </c>
      <c r="AF82" s="209">
        <f t="shared" si="263"/>
        <v>5.7894412836890572</v>
      </c>
      <c r="AG82" s="209">
        <f t="shared" si="263"/>
        <v>5.6168882437542926</v>
      </c>
      <c r="AH82" s="209">
        <f t="shared" si="263"/>
        <v>5.4377393324751786</v>
      </c>
      <c r="AI82" s="209">
        <f t="shared" si="263"/>
        <v>5.2517424214695803</v>
      </c>
      <c r="AJ82" s="209">
        <f t="shared" si="263"/>
        <v>5.0586357447020855</v>
      </c>
      <c r="AK82" s="209">
        <f t="shared" si="263"/>
        <v>4.858147530082956</v>
      </c>
      <c r="AL82" s="209">
        <f t="shared" si="263"/>
        <v>4.6499956169848762</v>
      </c>
      <c r="AM82" s="209">
        <f t="shared" si="263"/>
        <v>4.4338870591392219</v>
      </c>
      <c r="AN82" s="209">
        <f t="shared" si="263"/>
        <v>4.2095177123529499</v>
      </c>
      <c r="AO82" s="209">
        <f t="shared" si="263"/>
        <v>3.9765718064659099</v>
      </c>
      <c r="AP82" s="209">
        <f t="shared" si="263"/>
        <v>3.7347215009461259</v>
      </c>
      <c r="AQ82" s="209">
        <f t="shared" si="263"/>
        <v>3.483626423497646</v>
      </c>
      <c r="AR82" s="209">
        <f t="shared" ref="AR82:BB82" si="264">+AR85*$AC$8/2</f>
        <v>3.2229331910315797</v>
      </c>
      <c r="AS82" s="209">
        <f t="shared" si="264"/>
        <v>2.952274912326172</v>
      </c>
      <c r="AT82" s="209">
        <f t="shared" si="264"/>
        <v>2.6712706716759684</v>
      </c>
      <c r="AU82" s="209">
        <f t="shared" si="264"/>
        <v>2.3795249928033724</v>
      </c>
      <c r="AV82" s="209">
        <f t="shared" si="264"/>
        <v>2.076627282278126</v>
      </c>
      <c r="AW82" s="209">
        <f t="shared" si="264"/>
        <v>1.7621512516614002</v>
      </c>
      <c r="AX82" s="209">
        <f t="shared" si="264"/>
        <v>1.4356543175612366</v>
      </c>
      <c r="AY82" s="209">
        <f t="shared" si="264"/>
        <v>1.0966769787549993</v>
      </c>
      <c r="AZ82" s="209">
        <f t="shared" si="264"/>
        <v>0.7447421695022185</v>
      </c>
      <c r="BA82" s="209">
        <f t="shared" si="264"/>
        <v>0.37935458813770268</v>
      </c>
      <c r="BB82" s="209">
        <f t="shared" si="264"/>
        <v>-2.9596507289397778E-15</v>
      </c>
      <c r="BC82" s="209"/>
      <c r="BD82" s="209"/>
      <c r="BE82" s="209"/>
      <c r="BF82" s="209"/>
    </row>
    <row r="83" spans="1:58" s="73" customFormat="1" hidden="1" outlineLevel="1" x14ac:dyDescent="0.4">
      <c r="A83" s="60" t="str">
        <f t="shared" si="246"/>
        <v xml:space="preserve">Debt Servicing </v>
      </c>
      <c r="B83" s="216">
        <f t="shared" si="247"/>
        <v>267.89258091086293</v>
      </c>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f>-PMT(AC$8/2,AC$9*2,AC78)</f>
        <v>10.303560804263967</v>
      </c>
      <c r="AD83" s="209">
        <f t="shared" ref="AD83:AQ83" si="265">+AC83</f>
        <v>10.303560804263967</v>
      </c>
      <c r="AE83" s="209">
        <f t="shared" si="265"/>
        <v>10.303560804263967</v>
      </c>
      <c r="AF83" s="209">
        <f t="shared" si="265"/>
        <v>10.303560804263967</v>
      </c>
      <c r="AG83" s="209">
        <f t="shared" si="265"/>
        <v>10.303560804263967</v>
      </c>
      <c r="AH83" s="209">
        <f t="shared" si="265"/>
        <v>10.303560804263967</v>
      </c>
      <c r="AI83" s="209">
        <f t="shared" si="265"/>
        <v>10.303560804263967</v>
      </c>
      <c r="AJ83" s="209">
        <f t="shared" si="265"/>
        <v>10.303560804263967</v>
      </c>
      <c r="AK83" s="209">
        <f t="shared" si="265"/>
        <v>10.303560804263967</v>
      </c>
      <c r="AL83" s="209">
        <f t="shared" si="265"/>
        <v>10.303560804263967</v>
      </c>
      <c r="AM83" s="209">
        <f t="shared" si="265"/>
        <v>10.303560804263967</v>
      </c>
      <c r="AN83" s="209">
        <f t="shared" si="265"/>
        <v>10.303560804263967</v>
      </c>
      <c r="AO83" s="209">
        <f t="shared" si="265"/>
        <v>10.303560804263967</v>
      </c>
      <c r="AP83" s="209">
        <f t="shared" si="265"/>
        <v>10.303560804263967</v>
      </c>
      <c r="AQ83" s="209">
        <f t="shared" si="265"/>
        <v>10.303560804263967</v>
      </c>
      <c r="AR83" s="209">
        <f t="shared" ref="AR83" si="266">+AQ83</f>
        <v>10.303560804263967</v>
      </c>
      <c r="AS83" s="209">
        <f t="shared" ref="AS83" si="267">+AR83</f>
        <v>10.303560804263967</v>
      </c>
      <c r="AT83" s="209">
        <f t="shared" ref="AT83" si="268">+AS83</f>
        <v>10.303560804263967</v>
      </c>
      <c r="AU83" s="209">
        <f t="shared" ref="AU83" si="269">+AT83</f>
        <v>10.303560804263967</v>
      </c>
      <c r="AV83" s="209">
        <f t="shared" ref="AV83" si="270">+AU83</f>
        <v>10.303560804263967</v>
      </c>
      <c r="AW83" s="209">
        <f t="shared" ref="AW83" si="271">+AV83</f>
        <v>10.303560804263967</v>
      </c>
      <c r="AX83" s="209">
        <f t="shared" ref="AX83" si="272">+AW83</f>
        <v>10.303560804263967</v>
      </c>
      <c r="AY83" s="209">
        <f t="shared" ref="AY83" si="273">+AX83</f>
        <v>10.303560804263967</v>
      </c>
      <c r="AZ83" s="209">
        <f t="shared" ref="AZ83" si="274">+AY83</f>
        <v>10.303560804263967</v>
      </c>
      <c r="BA83" s="209">
        <f t="shared" ref="BA83" si="275">+AZ83</f>
        <v>10.303560804263967</v>
      </c>
      <c r="BB83" s="209">
        <f t="shared" ref="BB83" si="276">+BA83</f>
        <v>10.303560804263967</v>
      </c>
      <c r="BC83" s="209"/>
      <c r="BD83" s="209"/>
      <c r="BE83" s="209"/>
      <c r="BF83" s="209"/>
    </row>
    <row r="84" spans="1:58" s="73" customFormat="1" hidden="1" outlineLevel="1" x14ac:dyDescent="0.4">
      <c r="A84" s="60" t="str">
        <f t="shared" si="246"/>
        <v xml:space="preserve">Debt Servicing </v>
      </c>
      <c r="B84" s="216">
        <f t="shared" si="247"/>
        <v>247.28545930233503</v>
      </c>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f t="shared" ref="AD84:AQ84" si="277">+AD83</f>
        <v>10.303560804263967</v>
      </c>
      <c r="AE84" s="209">
        <f t="shared" si="277"/>
        <v>10.303560804263967</v>
      </c>
      <c r="AF84" s="209">
        <f t="shared" si="277"/>
        <v>10.303560804263967</v>
      </c>
      <c r="AG84" s="209">
        <f t="shared" si="277"/>
        <v>10.303560804263967</v>
      </c>
      <c r="AH84" s="209">
        <f t="shared" si="277"/>
        <v>10.303560804263967</v>
      </c>
      <c r="AI84" s="209">
        <f t="shared" si="277"/>
        <v>10.303560804263967</v>
      </c>
      <c r="AJ84" s="209">
        <f t="shared" si="277"/>
        <v>10.303560804263967</v>
      </c>
      <c r="AK84" s="209">
        <f t="shared" si="277"/>
        <v>10.303560804263967</v>
      </c>
      <c r="AL84" s="209">
        <f t="shared" si="277"/>
        <v>10.303560804263967</v>
      </c>
      <c r="AM84" s="209">
        <f t="shared" si="277"/>
        <v>10.303560804263967</v>
      </c>
      <c r="AN84" s="209">
        <f t="shared" si="277"/>
        <v>10.303560804263967</v>
      </c>
      <c r="AO84" s="209">
        <f t="shared" si="277"/>
        <v>10.303560804263967</v>
      </c>
      <c r="AP84" s="209">
        <f t="shared" si="277"/>
        <v>10.303560804263967</v>
      </c>
      <c r="AQ84" s="209">
        <f t="shared" si="277"/>
        <v>10.303560804263967</v>
      </c>
      <c r="AR84" s="209">
        <f t="shared" ref="AR84:BA84" si="278">+AR83</f>
        <v>10.303560804263967</v>
      </c>
      <c r="AS84" s="209">
        <f t="shared" si="278"/>
        <v>10.303560804263967</v>
      </c>
      <c r="AT84" s="209">
        <f t="shared" si="278"/>
        <v>10.303560804263967</v>
      </c>
      <c r="AU84" s="209">
        <f t="shared" si="278"/>
        <v>10.303560804263967</v>
      </c>
      <c r="AV84" s="209">
        <f t="shared" si="278"/>
        <v>10.303560804263967</v>
      </c>
      <c r="AW84" s="209">
        <f t="shared" si="278"/>
        <v>10.303560804263967</v>
      </c>
      <c r="AX84" s="209">
        <f t="shared" si="278"/>
        <v>10.303560804263967</v>
      </c>
      <c r="AY84" s="209">
        <f t="shared" si="278"/>
        <v>10.303560804263967</v>
      </c>
      <c r="AZ84" s="209">
        <f t="shared" si="278"/>
        <v>10.303560804263967</v>
      </c>
      <c r="BA84" s="209">
        <f t="shared" si="278"/>
        <v>10.303560804263967</v>
      </c>
      <c r="BB84" s="209">
        <v>0</v>
      </c>
      <c r="BC84" s="209"/>
      <c r="BD84" s="209"/>
      <c r="BE84" s="209"/>
      <c r="BF84" s="209"/>
    </row>
    <row r="85" spans="1:58" s="73" customFormat="1" hidden="1" outlineLevel="1" x14ac:dyDescent="0.4">
      <c r="A85" s="60" t="str">
        <f t="shared" si="246"/>
        <v>Balance mid year</v>
      </c>
      <c r="B85" s="216"/>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v>0</v>
      </c>
      <c r="AD85" s="209">
        <f t="shared" ref="AD85:AQ85" si="279">+AC86-AD79</f>
        <v>323.01312634487272</v>
      </c>
      <c r="AE85" s="209">
        <f t="shared" si="279"/>
        <v>314.55815928268703</v>
      </c>
      <c r="AF85" s="209">
        <f t="shared" si="279"/>
        <v>305.77999956632397</v>
      </c>
      <c r="AG85" s="209">
        <f t="shared" si="279"/>
        <v>296.66629309777863</v>
      </c>
      <c r="AH85" s="209">
        <f t="shared" si="279"/>
        <v>287.2042135414024</v>
      </c>
      <c r="AI85" s="209">
        <f t="shared" si="279"/>
        <v>277.38044427253283</v>
      </c>
      <c r="AJ85" s="209">
        <f t="shared" si="279"/>
        <v>267.18115963610705</v>
      </c>
      <c r="AK85" s="209">
        <f t="shared" si="279"/>
        <v>256.59200548888225</v>
      </c>
      <c r="AL85" s="209">
        <f t="shared" si="279"/>
        <v>245.59807899787845</v>
      </c>
      <c r="AM85" s="209">
        <f t="shared" si="279"/>
        <v>234.18390766661386</v>
      </c>
      <c r="AN85" s="209">
        <f t="shared" si="279"/>
        <v>222.33342755961374</v>
      </c>
      <c r="AO85" s="209">
        <f t="shared" si="279"/>
        <v>210.02996069454727</v>
      </c>
      <c r="AP85" s="209">
        <f t="shared" si="279"/>
        <v>197.25619157017476</v>
      </c>
      <c r="AQ85" s="209">
        <f t="shared" si="279"/>
        <v>183.99414279707142</v>
      </c>
      <c r="AR85" s="209">
        <f t="shared" ref="AR85" si="280">+AQ86-AR79</f>
        <v>170.22514979683103</v>
      </c>
      <c r="AS85" s="209">
        <f t="shared" ref="AS85" si="281">+AR86-AS79</f>
        <v>155.92983453414212</v>
      </c>
      <c r="AT85" s="209">
        <f t="shared" ref="AT85" si="282">+AS86-AT79</f>
        <v>141.08807824476796</v>
      </c>
      <c r="AU85" s="209">
        <f t="shared" ref="AU85" si="283">+AT86-AU79</f>
        <v>125.67899312104868</v>
      </c>
      <c r="AV85" s="209">
        <f t="shared" ref="AV85" si="284">+AU86-AV79</f>
        <v>109.68089291507638</v>
      </c>
      <c r="AW85" s="209">
        <f t="shared" ref="AW85" si="285">+AV86-AW79</f>
        <v>93.071262418171543</v>
      </c>
      <c r="AX85" s="209">
        <f t="shared" ref="AX85" si="286">+AW86-AX79</f>
        <v>75.826725773706599</v>
      </c>
      <c r="AY85" s="209">
        <f t="shared" ref="AY85" si="287">+AX86-AY79</f>
        <v>57.923013578681605</v>
      </c>
      <c r="AZ85" s="209">
        <f t="shared" ref="AZ85" si="288">+AY86-AZ79</f>
        <v>39.334928727751553</v>
      </c>
      <c r="BA85" s="209">
        <f t="shared" ref="BA85" si="289">+AZ86-BA79</f>
        <v>20.036310951635496</v>
      </c>
      <c r="BB85" s="209">
        <f t="shared" ref="BB85" si="290">+BA86-BB79</f>
        <v>-1.5631940186722204E-13</v>
      </c>
      <c r="BC85" s="209"/>
      <c r="BD85" s="209"/>
      <c r="BE85" s="209"/>
      <c r="BF85" s="209"/>
    </row>
    <row r="86" spans="1:58" hidden="1" outlineLevel="1" x14ac:dyDescent="0.4">
      <c r="A86" s="60" t="str">
        <f t="shared" si="246"/>
        <v>Balance</v>
      </c>
      <c r="B86" s="216"/>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f>+AC78-AC79</f>
        <v>327.12314845079999</v>
      </c>
      <c r="AD86" s="209">
        <f t="shared" ref="AD86:AQ86" si="291">+AD85-AD80</f>
        <v>318.82528773135607</v>
      </c>
      <c r="AE86" s="209">
        <f t="shared" si="291"/>
        <v>310.21023977626874</v>
      </c>
      <c r="AF86" s="209">
        <f t="shared" si="291"/>
        <v>301.26588004574904</v>
      </c>
      <c r="AG86" s="209">
        <f t="shared" si="291"/>
        <v>291.97962053726894</v>
      </c>
      <c r="AH86" s="209">
        <f t="shared" si="291"/>
        <v>282.33839206961363</v>
      </c>
      <c r="AI86" s="209">
        <f t="shared" si="291"/>
        <v>272.32862588973842</v>
      </c>
      <c r="AJ86" s="209">
        <f t="shared" si="291"/>
        <v>261.93623457654519</v>
      </c>
      <c r="AK86" s="209">
        <f t="shared" si="291"/>
        <v>251.14659221470123</v>
      </c>
      <c r="AL86" s="209">
        <f t="shared" si="291"/>
        <v>239.94451381059935</v>
      </c>
      <c r="AM86" s="209">
        <f t="shared" si="291"/>
        <v>228.31423392148912</v>
      </c>
      <c r="AN86" s="209">
        <f t="shared" si="291"/>
        <v>216.23938446770273</v>
      </c>
      <c r="AO86" s="209">
        <f t="shared" si="291"/>
        <v>203.70297169674922</v>
      </c>
      <c r="AP86" s="209">
        <f t="shared" si="291"/>
        <v>190.68735226685692</v>
      </c>
      <c r="AQ86" s="209">
        <f t="shared" si="291"/>
        <v>177.17420841630511</v>
      </c>
      <c r="AR86" s="209">
        <f t="shared" ref="AR86:BB86" si="292">+AR85-AR80</f>
        <v>163.14452218359864</v>
      </c>
      <c r="AS86" s="209">
        <f t="shared" si="292"/>
        <v>148.57854864220431</v>
      </c>
      <c r="AT86" s="209">
        <f t="shared" si="292"/>
        <v>133.45578811217996</v>
      </c>
      <c r="AU86" s="209">
        <f t="shared" si="292"/>
        <v>117.75495730958808</v>
      </c>
      <c r="AV86" s="209">
        <f t="shared" si="292"/>
        <v>101.45395939309054</v>
      </c>
      <c r="AW86" s="209">
        <f t="shared" si="292"/>
        <v>84.529852865568984</v>
      </c>
      <c r="AX86" s="209">
        <f t="shared" si="292"/>
        <v>66.958819287003877</v>
      </c>
      <c r="AY86" s="209">
        <f t="shared" si="292"/>
        <v>48.716129753172638</v>
      </c>
      <c r="AZ86" s="209">
        <f t="shared" si="292"/>
        <v>29.776110092989803</v>
      </c>
      <c r="BA86" s="209">
        <f t="shared" si="292"/>
        <v>10.112104735509233</v>
      </c>
      <c r="BB86" s="209">
        <f t="shared" si="292"/>
        <v>-1.5927905259616182E-13</v>
      </c>
      <c r="BC86" s="209"/>
      <c r="BD86" s="209"/>
      <c r="BE86" s="209"/>
      <c r="BF86" s="209"/>
    </row>
    <row r="87" spans="1:58" hidden="1" outlineLevel="1" x14ac:dyDescent="0.4">
      <c r="A87" s="60"/>
      <c r="B87" s="216"/>
      <c r="C87" s="209"/>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c r="AI87" s="209"/>
      <c r="AJ87" s="209"/>
      <c r="AK87" s="209"/>
      <c r="AL87" s="209"/>
      <c r="AM87" s="209"/>
      <c r="AN87" s="209"/>
      <c r="AO87" s="209"/>
      <c r="AP87" s="209"/>
      <c r="AQ87" s="209"/>
      <c r="AR87" s="209"/>
      <c r="AS87" s="209"/>
      <c r="AT87" s="209"/>
      <c r="AU87" s="209"/>
      <c r="AV87" s="209"/>
      <c r="AW87" s="209"/>
      <c r="AX87" s="209"/>
      <c r="AY87" s="209"/>
      <c r="AZ87" s="209"/>
      <c r="BA87" s="209"/>
      <c r="BB87" s="209"/>
      <c r="BC87" s="209"/>
      <c r="BD87" s="209"/>
      <c r="BE87" s="209"/>
      <c r="BF87" s="209"/>
    </row>
    <row r="88" spans="1:58" s="73" customFormat="1" hidden="1" outlineLevel="1" x14ac:dyDescent="0.4">
      <c r="A88" s="72" t="s">
        <v>159</v>
      </c>
      <c r="B88" s="216">
        <f>SUM(C88:BC88)</f>
        <v>6995.04</v>
      </c>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f>AD7</f>
        <v>6995.04</v>
      </c>
      <c r="AE88" s="209"/>
      <c r="AF88" s="209"/>
      <c r="AG88" s="209"/>
      <c r="AH88" s="209"/>
      <c r="AI88" s="209"/>
      <c r="AJ88" s="209"/>
      <c r="AK88" s="209"/>
      <c r="AL88" s="209"/>
      <c r="AM88" s="209"/>
      <c r="AN88" s="209"/>
      <c r="AO88" s="209"/>
      <c r="AP88" s="209"/>
      <c r="AQ88" s="209"/>
      <c r="AR88" s="209"/>
      <c r="AS88" s="209"/>
      <c r="AT88" s="209"/>
      <c r="AU88" s="209"/>
      <c r="AV88" s="209"/>
      <c r="AW88" s="209"/>
      <c r="AX88" s="209"/>
      <c r="AY88" s="209"/>
      <c r="AZ88" s="209"/>
      <c r="BA88" s="209"/>
      <c r="BB88" s="209"/>
      <c r="BC88" s="209"/>
      <c r="BD88" s="209"/>
      <c r="BE88" s="209"/>
      <c r="BF88" s="209"/>
    </row>
    <row r="89" spans="1:58" s="73" customFormat="1" hidden="1" outlineLevel="1" x14ac:dyDescent="0.4">
      <c r="A89" s="60" t="str">
        <f t="shared" ref="A89:A96" si="293">A79</f>
        <v>Principal</v>
      </c>
      <c r="B89" s="216">
        <f t="shared" ref="B89:B94" si="294">SUM(C89:BC89)</f>
        <v>3615.4295682676429</v>
      </c>
      <c r="C89" s="209"/>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f>+AD93-AD91</f>
        <v>84.865457861030706</v>
      </c>
      <c r="AE89" s="209">
        <f>+AE93-AE91</f>
        <v>86.484348364896704</v>
      </c>
      <c r="AF89" s="209">
        <f t="shared" ref="AF89:AR90" si="295">+AF93-AF91</f>
        <v>89.81536417041707</v>
      </c>
      <c r="AG89" s="209">
        <f t="shared" si="295"/>
        <v>93.27467678924998</v>
      </c>
      <c r="AH89" s="209">
        <f t="shared" si="295"/>
        <v>96.86722767867667</v>
      </c>
      <c r="AI89" s="209">
        <f t="shared" si="295"/>
        <v>100.59814862026961</v>
      </c>
      <c r="AJ89" s="209">
        <f t="shared" si="295"/>
        <v>104.47276905038919</v>
      </c>
      <c r="AK89" s="209">
        <f t="shared" si="295"/>
        <v>108.49662367302028</v>
      </c>
      <c r="AL89" s="209">
        <f t="shared" si="295"/>
        <v>112.67546036582375</v>
      </c>
      <c r="AM89" s="209">
        <f t="shared" si="295"/>
        <v>117.01524839069583</v>
      </c>
      <c r="AN89" s="209">
        <f t="shared" si="295"/>
        <v>121.52218692056408</v>
      </c>
      <c r="AO89" s="209">
        <f t="shared" si="295"/>
        <v>126.2027138945998</v>
      </c>
      <c r="AP89" s="209">
        <f t="shared" si="295"/>
        <v>131.06351521449631</v>
      </c>
      <c r="AQ89" s="209">
        <f t="shared" si="295"/>
        <v>136.11153429494937</v>
      </c>
      <c r="AR89" s="209">
        <f t="shared" si="295"/>
        <v>141.35398198198232</v>
      </c>
      <c r="AS89" s="209">
        <f t="shared" ref="AS89:BC89" si="296">+AS93-AS91</f>
        <v>146.79834685328359</v>
      </c>
      <c r="AT89" s="209">
        <f t="shared" si="296"/>
        <v>152.45240591527022</v>
      </c>
      <c r="AU89" s="209">
        <f t="shared" si="296"/>
        <v>158.32423571215742</v>
      </c>
      <c r="AV89" s="209">
        <f t="shared" si="296"/>
        <v>164.42222386290342</v>
      </c>
      <c r="AW89" s="209">
        <f t="shared" si="296"/>
        <v>170.75508104250895</v>
      </c>
      <c r="AX89" s="209">
        <f t="shared" si="296"/>
        <v>177.33185342478637</v>
      </c>
      <c r="AY89" s="209">
        <f t="shared" si="296"/>
        <v>184.16193560437236</v>
      </c>
      <c r="AZ89" s="209">
        <f t="shared" si="296"/>
        <v>191.25508401644254</v>
      </c>
      <c r="BA89" s="209">
        <f t="shared" si="296"/>
        <v>198.62143087329741</v>
      </c>
      <c r="BB89" s="209">
        <f t="shared" si="296"/>
        <v>206.27149863772738</v>
      </c>
      <c r="BC89" s="209">
        <f t="shared" si="296"/>
        <v>214.21621505383129</v>
      </c>
      <c r="BD89" s="209"/>
      <c r="BE89" s="209"/>
      <c r="BF89" s="209"/>
    </row>
    <row r="90" spans="1:58" s="73" customFormat="1" hidden="1" outlineLevel="1" x14ac:dyDescent="0.4">
      <c r="A90" s="60" t="str">
        <f t="shared" si="293"/>
        <v>Principal</v>
      </c>
      <c r="B90" s="216">
        <f t="shared" si="294"/>
        <v>3379.6104317323538</v>
      </c>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f>+AE94-AE92</f>
        <v>88.134120767353267</v>
      </c>
      <c r="AF90" s="209">
        <f t="shared" si="295"/>
        <v>91.528678913794195</v>
      </c>
      <c r="AG90" s="209">
        <f t="shared" si="295"/>
        <v>95.053981259068038</v>
      </c>
      <c r="AH90" s="209">
        <f t="shared" si="295"/>
        <v>98.715063523522133</v>
      </c>
      <c r="AI90" s="209">
        <f t="shared" si="295"/>
        <v>102.51715538241469</v>
      </c>
      <c r="AJ90" s="209">
        <f t="shared" si="295"/>
        <v>106.46568793624751</v>
      </c>
      <c r="AK90" s="209">
        <f t="shared" si="295"/>
        <v>110.56630146882499</v>
      </c>
      <c r="AL90" s="209">
        <f t="shared" si="295"/>
        <v>114.82485350412109</v>
      </c>
      <c r="AM90" s="209">
        <f t="shared" si="295"/>
        <v>119.24742717346305</v>
      </c>
      <c r="AN90" s="209">
        <f t="shared" si="295"/>
        <v>123.84033990498422</v>
      </c>
      <c r="AO90" s="209">
        <f t="shared" si="295"/>
        <v>128.6101524477582</v>
      </c>
      <c r="AP90" s="209">
        <f t="shared" si="295"/>
        <v>133.56367824350497</v>
      </c>
      <c r="AQ90" s="209">
        <f t="shared" si="295"/>
        <v>138.70799315925609</v>
      </c>
      <c r="AR90" s="209">
        <f t="shared" si="295"/>
        <v>144.05044559488124</v>
      </c>
      <c r="AS90" s="209">
        <f t="shared" ref="AS90:BC90" si="297">+AS94-AS92</f>
        <v>149.5986669799147</v>
      </c>
      <c r="AT90" s="209">
        <f t="shared" si="297"/>
        <v>155.3605826746757</v>
      </c>
      <c r="AU90" s="209">
        <f t="shared" si="297"/>
        <v>161.34442329125426</v>
      </c>
      <c r="AV90" s="209">
        <f t="shared" si="297"/>
        <v>167.55873645053435</v>
      </c>
      <c r="AW90" s="209">
        <f t="shared" si="297"/>
        <v>174.01239899204802</v>
      </c>
      <c r="AX90" s="209">
        <f t="shared" si="297"/>
        <v>180.71462965410274</v>
      </c>
      <c r="AY90" s="209">
        <f t="shared" si="297"/>
        <v>187.6750022422936</v>
      </c>
      <c r="AZ90" s="209">
        <f t="shared" si="297"/>
        <v>194.90345930521224</v>
      </c>
      <c r="BA90" s="209">
        <f t="shared" si="297"/>
        <v>202.41032633688633</v>
      </c>
      <c r="BB90" s="209">
        <f t="shared" si="297"/>
        <v>210.2063265262382</v>
      </c>
      <c r="BC90" s="209">
        <f t="shared" si="297"/>
        <v>-6.2891897982808584E-14</v>
      </c>
      <c r="BD90" s="209"/>
      <c r="BE90" s="209"/>
      <c r="BF90" s="209"/>
    </row>
    <row r="91" spans="1:58" s="73" customFormat="1" hidden="1" outlineLevel="1" x14ac:dyDescent="0.4">
      <c r="A91" s="60" t="str">
        <f t="shared" si="293"/>
        <v>Interest</v>
      </c>
      <c r="B91" s="216">
        <f t="shared" si="294"/>
        <v>2060.4379296727557</v>
      </c>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f>AD88*AD8/2</f>
        <v>133.43713821360001</v>
      </c>
      <c r="AE91" s="209">
        <f>+AD96*$AD$8/2</f>
        <v>131.81824770973401</v>
      </c>
      <c r="AF91" s="209">
        <f t="shared" ref="AF91:AR91" si="298">+AE96*$AD$8/2</f>
        <v>128.48723190421364</v>
      </c>
      <c r="AG91" s="209">
        <f t="shared" si="298"/>
        <v>125.02791928538073</v>
      </c>
      <c r="AH91" s="209">
        <f t="shared" si="298"/>
        <v>121.43536839595404</v>
      </c>
      <c r="AI91" s="209">
        <f t="shared" si="298"/>
        <v>117.7044474543611</v>
      </c>
      <c r="AJ91" s="209">
        <f t="shared" si="298"/>
        <v>113.82982702424152</v>
      </c>
      <c r="AK91" s="209">
        <f t="shared" si="298"/>
        <v>109.80597240161043</v>
      </c>
      <c r="AL91" s="209">
        <f t="shared" si="298"/>
        <v>105.62713570880696</v>
      </c>
      <c r="AM91" s="209">
        <f t="shared" si="298"/>
        <v>101.28734768393488</v>
      </c>
      <c r="AN91" s="209">
        <f t="shared" si="298"/>
        <v>96.780409154066632</v>
      </c>
      <c r="AO91" s="209">
        <f t="shared" si="298"/>
        <v>92.099882180030917</v>
      </c>
      <c r="AP91" s="209">
        <f t="shared" si="298"/>
        <v>87.239080860134422</v>
      </c>
      <c r="AQ91" s="209">
        <f t="shared" si="298"/>
        <v>82.191061779681363</v>
      </c>
      <c r="AR91" s="209">
        <f t="shared" si="298"/>
        <v>76.948614092648398</v>
      </c>
      <c r="AS91" s="209">
        <f t="shared" ref="AS91" si="299">+AR96*$AD$8/2</f>
        <v>71.504249221347109</v>
      </c>
      <c r="AT91" s="209">
        <f t="shared" ref="AT91" si="300">+AS96*$AD$8/2</f>
        <v>65.850190159360508</v>
      </c>
      <c r="AU91" s="209">
        <f t="shared" ref="AU91" si="301">+AT96*$AD$8/2</f>
        <v>59.97836036247331</v>
      </c>
      <c r="AV91" s="209">
        <f t="shared" ref="AV91" si="302">+AU96*$AD$8/2</f>
        <v>53.880372211727284</v>
      </c>
      <c r="AW91" s="209">
        <f t="shared" ref="AW91" si="303">+AV96*$AD$8/2</f>
        <v>47.547515032121751</v>
      </c>
      <c r="AX91" s="209">
        <f t="shared" ref="AX91" si="304">+AW96*$AD$8/2</f>
        <v>40.97074264984434</v>
      </c>
      <c r="AY91" s="209">
        <f t="shared" ref="AY91" si="305">+AX96*$AD$8/2</f>
        <v>34.140660470258361</v>
      </c>
      <c r="AZ91" s="209">
        <f t="shared" ref="AZ91" si="306">+AY96*$AD$8/2</f>
        <v>27.047512058188182</v>
      </c>
      <c r="BA91" s="209">
        <f t="shared" ref="BA91" si="307">+AZ96*$AD$8/2</f>
        <v>19.681165201333311</v>
      </c>
      <c r="BB91" s="209">
        <f t="shared" ref="BB91" si="308">+BA96*$AD$8/2</f>
        <v>12.03109743690335</v>
      </c>
      <c r="BC91" s="209">
        <f t="shared" ref="BC91" si="309">+BB96*$AD$8/2</f>
        <v>4.086381020799422</v>
      </c>
      <c r="BD91" s="209"/>
      <c r="BE91" s="209"/>
      <c r="BF91" s="209"/>
    </row>
    <row r="92" spans="1:58" s="73" customFormat="1" hidden="1" outlineLevel="1" x14ac:dyDescent="0.4">
      <c r="A92" s="60" t="str">
        <f t="shared" si="293"/>
        <v>Interest</v>
      </c>
      <c r="B92" s="216">
        <f t="shared" si="294"/>
        <v>1859.6518740587828</v>
      </c>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f>+AE95*$AD$8/2</f>
        <v>130.16847530727745</v>
      </c>
      <c r="AF92" s="209">
        <f t="shared" ref="AF92:AR92" si="310">+AF95*$AD$8/2</f>
        <v>126.77391716083652</v>
      </c>
      <c r="AG92" s="209">
        <f t="shared" si="310"/>
        <v>123.24861481556268</v>
      </c>
      <c r="AH92" s="209">
        <f t="shared" si="310"/>
        <v>119.58753255110858</v>
      </c>
      <c r="AI92" s="209">
        <f t="shared" si="310"/>
        <v>115.78544069221603</v>
      </c>
      <c r="AJ92" s="209">
        <f t="shared" si="310"/>
        <v>111.83690813838321</v>
      </c>
      <c r="AK92" s="209">
        <f t="shared" si="310"/>
        <v>107.73629460580572</v>
      </c>
      <c r="AL92" s="209">
        <f t="shared" si="310"/>
        <v>103.47774257050962</v>
      </c>
      <c r="AM92" s="209">
        <f t="shared" si="310"/>
        <v>99.055168901167661</v>
      </c>
      <c r="AN92" s="209">
        <f t="shared" si="310"/>
        <v>94.462256169646494</v>
      </c>
      <c r="AO92" s="209">
        <f t="shared" si="310"/>
        <v>89.692443626872517</v>
      </c>
      <c r="AP92" s="209">
        <f t="shared" si="310"/>
        <v>84.738917831125733</v>
      </c>
      <c r="AQ92" s="209">
        <f t="shared" si="310"/>
        <v>79.594602915374608</v>
      </c>
      <c r="AR92" s="209">
        <f t="shared" si="310"/>
        <v>74.252150479749474</v>
      </c>
      <c r="AS92" s="209">
        <f t="shared" ref="AS92:BC92" si="311">+AS95*$AD$8/2</f>
        <v>68.703929094716017</v>
      </c>
      <c r="AT92" s="209">
        <f t="shared" si="311"/>
        <v>62.94201339995503</v>
      </c>
      <c r="AU92" s="209">
        <f t="shared" si="311"/>
        <v>56.95817278337644</v>
      </c>
      <c r="AV92" s="209">
        <f t="shared" si="311"/>
        <v>50.743859624096373</v>
      </c>
      <c r="AW92" s="209">
        <f t="shared" si="311"/>
        <v>44.290197082582687</v>
      </c>
      <c r="AX92" s="209">
        <f t="shared" si="311"/>
        <v>37.587966420527984</v>
      </c>
      <c r="AY92" s="209">
        <f t="shared" si="311"/>
        <v>30.627593832337098</v>
      </c>
      <c r="AZ92" s="209">
        <f t="shared" si="311"/>
        <v>23.399136769418465</v>
      </c>
      <c r="BA92" s="209">
        <f t="shared" si="311"/>
        <v>15.892269737744371</v>
      </c>
      <c r="BB92" s="209">
        <f t="shared" si="311"/>
        <v>8.0962695483925131</v>
      </c>
      <c r="BC92" s="209">
        <f t="shared" si="311"/>
        <v>6.2891897982808584E-14</v>
      </c>
      <c r="BD92" s="209"/>
      <c r="BE92" s="209"/>
      <c r="BF92" s="209"/>
    </row>
    <row r="93" spans="1:58" s="73" customFormat="1" hidden="1" outlineLevel="1" x14ac:dyDescent="0.4">
      <c r="A93" s="60" t="str">
        <f t="shared" si="293"/>
        <v xml:space="preserve">Debt Servicing </v>
      </c>
      <c r="B93" s="216">
        <f t="shared" si="294"/>
        <v>5675.8674979404004</v>
      </c>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f>-PMT(AD8/2,AD9*2,AD88)</f>
        <v>218.30259607463071</v>
      </c>
      <c r="AE93" s="209">
        <f>+AD93</f>
        <v>218.30259607463071</v>
      </c>
      <c r="AF93" s="209">
        <f t="shared" ref="AF93:AR93" si="312">+AE93</f>
        <v>218.30259607463071</v>
      </c>
      <c r="AG93" s="209">
        <f t="shared" si="312"/>
        <v>218.30259607463071</v>
      </c>
      <c r="AH93" s="209">
        <f t="shared" si="312"/>
        <v>218.30259607463071</v>
      </c>
      <c r="AI93" s="209">
        <f t="shared" si="312"/>
        <v>218.30259607463071</v>
      </c>
      <c r="AJ93" s="209">
        <f t="shared" si="312"/>
        <v>218.30259607463071</v>
      </c>
      <c r="AK93" s="209">
        <f t="shared" si="312"/>
        <v>218.30259607463071</v>
      </c>
      <c r="AL93" s="209">
        <f t="shared" si="312"/>
        <v>218.30259607463071</v>
      </c>
      <c r="AM93" s="209">
        <f t="shared" si="312"/>
        <v>218.30259607463071</v>
      </c>
      <c r="AN93" s="209">
        <f t="shared" si="312"/>
        <v>218.30259607463071</v>
      </c>
      <c r="AO93" s="209">
        <f t="shared" si="312"/>
        <v>218.30259607463071</v>
      </c>
      <c r="AP93" s="209">
        <f t="shared" si="312"/>
        <v>218.30259607463071</v>
      </c>
      <c r="AQ93" s="209">
        <f t="shared" si="312"/>
        <v>218.30259607463071</v>
      </c>
      <c r="AR93" s="209">
        <f t="shared" si="312"/>
        <v>218.30259607463071</v>
      </c>
      <c r="AS93" s="209">
        <f t="shared" ref="AS93" si="313">+AR93</f>
        <v>218.30259607463071</v>
      </c>
      <c r="AT93" s="209">
        <f t="shared" ref="AT93" si="314">+AS93</f>
        <v>218.30259607463071</v>
      </c>
      <c r="AU93" s="209">
        <f t="shared" ref="AU93" si="315">+AT93</f>
        <v>218.30259607463071</v>
      </c>
      <c r="AV93" s="209">
        <f t="shared" ref="AV93" si="316">+AU93</f>
        <v>218.30259607463071</v>
      </c>
      <c r="AW93" s="209">
        <f t="shared" ref="AW93" si="317">+AV93</f>
        <v>218.30259607463071</v>
      </c>
      <c r="AX93" s="209">
        <f t="shared" ref="AX93" si="318">+AW93</f>
        <v>218.30259607463071</v>
      </c>
      <c r="AY93" s="209">
        <f t="shared" ref="AY93" si="319">+AX93</f>
        <v>218.30259607463071</v>
      </c>
      <c r="AZ93" s="209">
        <f t="shared" ref="AZ93" si="320">+AY93</f>
        <v>218.30259607463071</v>
      </c>
      <c r="BA93" s="209">
        <f t="shared" ref="BA93" si="321">+AZ93</f>
        <v>218.30259607463071</v>
      </c>
      <c r="BB93" s="209">
        <f t="shared" ref="BB93" si="322">+BA93</f>
        <v>218.30259607463071</v>
      </c>
      <c r="BC93" s="209">
        <f t="shared" ref="BC93" si="323">+BB93</f>
        <v>218.30259607463071</v>
      </c>
      <c r="BD93" s="209"/>
      <c r="BE93" s="209"/>
      <c r="BF93" s="209"/>
    </row>
    <row r="94" spans="1:58" s="73" customFormat="1" hidden="1" outlineLevel="1" x14ac:dyDescent="0.4">
      <c r="A94" s="60" t="str">
        <f t="shared" si="293"/>
        <v xml:space="preserve">Debt Servicing </v>
      </c>
      <c r="B94" s="216">
        <f t="shared" si="294"/>
        <v>5239.2623057911387</v>
      </c>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f t="shared" ref="AE94:AR94" si="324">+AE93</f>
        <v>218.30259607463071</v>
      </c>
      <c r="AF94" s="209">
        <f t="shared" si="324"/>
        <v>218.30259607463071</v>
      </c>
      <c r="AG94" s="209">
        <f t="shared" si="324"/>
        <v>218.30259607463071</v>
      </c>
      <c r="AH94" s="209">
        <f t="shared" si="324"/>
        <v>218.30259607463071</v>
      </c>
      <c r="AI94" s="209">
        <f t="shared" si="324"/>
        <v>218.30259607463071</v>
      </c>
      <c r="AJ94" s="209">
        <f t="shared" si="324"/>
        <v>218.30259607463071</v>
      </c>
      <c r="AK94" s="209">
        <f t="shared" si="324"/>
        <v>218.30259607463071</v>
      </c>
      <c r="AL94" s="209">
        <f t="shared" si="324"/>
        <v>218.30259607463071</v>
      </c>
      <c r="AM94" s="209">
        <f t="shared" si="324"/>
        <v>218.30259607463071</v>
      </c>
      <c r="AN94" s="209">
        <f t="shared" si="324"/>
        <v>218.30259607463071</v>
      </c>
      <c r="AO94" s="209">
        <f t="shared" si="324"/>
        <v>218.30259607463071</v>
      </c>
      <c r="AP94" s="209">
        <f t="shared" si="324"/>
        <v>218.30259607463071</v>
      </c>
      <c r="AQ94" s="209">
        <f t="shared" si="324"/>
        <v>218.30259607463071</v>
      </c>
      <c r="AR94" s="209">
        <f t="shared" si="324"/>
        <v>218.30259607463071</v>
      </c>
      <c r="AS94" s="209">
        <f t="shared" ref="AS94:BB94" si="325">+AS93</f>
        <v>218.30259607463071</v>
      </c>
      <c r="AT94" s="209">
        <f t="shared" si="325"/>
        <v>218.30259607463071</v>
      </c>
      <c r="AU94" s="209">
        <f t="shared" si="325"/>
        <v>218.30259607463071</v>
      </c>
      <c r="AV94" s="209">
        <f t="shared" si="325"/>
        <v>218.30259607463071</v>
      </c>
      <c r="AW94" s="209">
        <f t="shared" si="325"/>
        <v>218.30259607463071</v>
      </c>
      <c r="AX94" s="209">
        <f t="shared" si="325"/>
        <v>218.30259607463071</v>
      </c>
      <c r="AY94" s="209">
        <f t="shared" si="325"/>
        <v>218.30259607463071</v>
      </c>
      <c r="AZ94" s="209">
        <f t="shared" si="325"/>
        <v>218.30259607463071</v>
      </c>
      <c r="BA94" s="209">
        <f t="shared" si="325"/>
        <v>218.30259607463071</v>
      </c>
      <c r="BB94" s="209">
        <f t="shared" si="325"/>
        <v>218.30259607463071</v>
      </c>
      <c r="BC94" s="209">
        <v>0</v>
      </c>
      <c r="BD94" s="209"/>
      <c r="BE94" s="209"/>
      <c r="BF94" s="209"/>
    </row>
    <row r="95" spans="1:58" s="73" customFormat="1" hidden="1" outlineLevel="1" x14ac:dyDescent="0.4">
      <c r="A95" s="60" t="str">
        <f t="shared" si="293"/>
        <v>Balance mid year</v>
      </c>
      <c r="B95" s="216"/>
      <c r="C95" s="209"/>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v>0</v>
      </c>
      <c r="AE95" s="209">
        <f>+AD96-AE89</f>
        <v>6823.6901937740731</v>
      </c>
      <c r="AF95" s="209">
        <f t="shared" ref="AF95:AR95" si="326">+AE96-AF89</f>
        <v>6645.7407088363034</v>
      </c>
      <c r="AG95" s="209">
        <f t="shared" si="326"/>
        <v>6460.9373531332585</v>
      </c>
      <c r="AH95" s="209">
        <f t="shared" si="326"/>
        <v>6269.0161441955142</v>
      </c>
      <c r="AI95" s="209">
        <f t="shared" si="326"/>
        <v>6069.7029320517222</v>
      </c>
      <c r="AJ95" s="209">
        <f t="shared" si="326"/>
        <v>5862.7130076189178</v>
      </c>
      <c r="AK95" s="209">
        <f t="shared" si="326"/>
        <v>5647.7506960096498</v>
      </c>
      <c r="AL95" s="209">
        <f t="shared" si="326"/>
        <v>5424.5089341750008</v>
      </c>
      <c r="AM95" s="209">
        <f t="shared" si="326"/>
        <v>5192.6688322801838</v>
      </c>
      <c r="AN95" s="209">
        <f t="shared" si="326"/>
        <v>4951.8992181861568</v>
      </c>
      <c r="AO95" s="209">
        <f t="shared" si="326"/>
        <v>4701.8561643865733</v>
      </c>
      <c r="AP95" s="209">
        <f t="shared" si="326"/>
        <v>4442.1824967243192</v>
      </c>
      <c r="AQ95" s="209">
        <f t="shared" si="326"/>
        <v>4172.5072841858646</v>
      </c>
      <c r="AR95" s="209">
        <f t="shared" si="326"/>
        <v>3892.4453090446259</v>
      </c>
      <c r="AS95" s="209">
        <f t="shared" ref="AS95" si="327">+AR96-AS89</f>
        <v>3601.5965165964612</v>
      </c>
      <c r="AT95" s="209">
        <f t="shared" ref="AT95" si="328">+AS96-AT89</f>
        <v>3299.5454437012768</v>
      </c>
      <c r="AU95" s="209">
        <f t="shared" ref="AU95" si="329">+AT96-AU89</f>
        <v>2985.8606253144435</v>
      </c>
      <c r="AV95" s="209">
        <f t="shared" ref="AV95" si="330">+AU96-AV89</f>
        <v>2660.0939781602856</v>
      </c>
      <c r="AW95" s="209">
        <f t="shared" ref="AW95" si="331">+AV96-AW89</f>
        <v>2321.7801606672419</v>
      </c>
      <c r="AX95" s="209">
        <f t="shared" ref="AX95" si="332">+AW96-AX89</f>
        <v>1970.4359082504075</v>
      </c>
      <c r="AY95" s="209">
        <f t="shared" ref="AY95" si="333">+AX96-AY89</f>
        <v>1605.5593429919325</v>
      </c>
      <c r="AZ95" s="209">
        <f t="shared" ref="AZ95" si="334">+AY96-AZ89</f>
        <v>1226.6292567331961</v>
      </c>
      <c r="BA95" s="209">
        <f t="shared" ref="BA95" si="335">+AZ96-BA89</f>
        <v>833.10436655468652</v>
      </c>
      <c r="BB95" s="209">
        <f t="shared" ref="BB95" si="336">+BA96-BB89</f>
        <v>424.42254158007279</v>
      </c>
      <c r="BC95" s="209">
        <f t="shared" ref="BC95" si="337">+BB96-BC89</f>
        <v>3.2969182939268649E-12</v>
      </c>
      <c r="BD95" s="209"/>
      <c r="BE95" s="209"/>
      <c r="BF95" s="209"/>
    </row>
    <row r="96" spans="1:58" hidden="1" outlineLevel="1" x14ac:dyDescent="0.4">
      <c r="A96" s="60" t="str">
        <f t="shared" si="293"/>
        <v>Balance</v>
      </c>
      <c r="B96" s="216"/>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f>AD88-AD89</f>
        <v>6910.1745421389696</v>
      </c>
      <c r="AE96" s="209">
        <f>+AE95-AE90</f>
        <v>6735.55607300672</v>
      </c>
      <c r="AF96" s="209">
        <f t="shared" ref="AF96:AR96" si="338">+AF95-AF90</f>
        <v>6554.2120299225089</v>
      </c>
      <c r="AG96" s="209">
        <f t="shared" si="338"/>
        <v>6365.8833718741907</v>
      </c>
      <c r="AH96" s="209">
        <f t="shared" si="338"/>
        <v>6170.3010806719922</v>
      </c>
      <c r="AI96" s="209">
        <f t="shared" si="338"/>
        <v>5967.1857766693074</v>
      </c>
      <c r="AJ96" s="209">
        <f t="shared" si="338"/>
        <v>5756.2473196826704</v>
      </c>
      <c r="AK96" s="209">
        <f t="shared" si="338"/>
        <v>5537.1843945408245</v>
      </c>
      <c r="AL96" s="209">
        <f t="shared" si="338"/>
        <v>5309.6840806708797</v>
      </c>
      <c r="AM96" s="209">
        <f t="shared" si="338"/>
        <v>5073.4214051067211</v>
      </c>
      <c r="AN96" s="209">
        <f t="shared" si="338"/>
        <v>4828.0588782811728</v>
      </c>
      <c r="AO96" s="209">
        <f t="shared" si="338"/>
        <v>4573.2460119388152</v>
      </c>
      <c r="AP96" s="209">
        <f t="shared" si="338"/>
        <v>4308.6188184808143</v>
      </c>
      <c r="AQ96" s="209">
        <f t="shared" si="338"/>
        <v>4033.7992910266084</v>
      </c>
      <c r="AR96" s="209">
        <f t="shared" si="338"/>
        <v>3748.3948634497447</v>
      </c>
      <c r="AS96" s="209">
        <f t="shared" ref="AS96:BC96" si="339">+AS95-AS90</f>
        <v>3451.9978496165468</v>
      </c>
      <c r="AT96" s="209">
        <f t="shared" si="339"/>
        <v>3144.1848610266011</v>
      </c>
      <c r="AU96" s="209">
        <f t="shared" si="339"/>
        <v>2824.5162020231892</v>
      </c>
      <c r="AV96" s="209">
        <f t="shared" si="339"/>
        <v>2492.5352417097511</v>
      </c>
      <c r="AW96" s="209">
        <f t="shared" si="339"/>
        <v>2147.7677616751939</v>
      </c>
      <c r="AX96" s="209">
        <f t="shared" si="339"/>
        <v>1789.7212785963047</v>
      </c>
      <c r="AY96" s="209">
        <f t="shared" si="339"/>
        <v>1417.8843407496388</v>
      </c>
      <c r="AZ96" s="209">
        <f t="shared" si="339"/>
        <v>1031.7257974279839</v>
      </c>
      <c r="BA96" s="209">
        <f t="shared" si="339"/>
        <v>630.69404021780019</v>
      </c>
      <c r="BB96" s="209">
        <f t="shared" si="339"/>
        <v>214.21621505383459</v>
      </c>
      <c r="BC96" s="209">
        <f t="shared" si="339"/>
        <v>3.3598101919096733E-12</v>
      </c>
      <c r="BD96" s="209"/>
      <c r="BE96" s="209"/>
      <c r="BF96" s="209"/>
    </row>
    <row r="97" spans="1:58" hidden="1" outlineLevel="1" x14ac:dyDescent="0.4">
      <c r="A97" s="60"/>
      <c r="B97" s="216"/>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c r="AI97" s="209"/>
      <c r="AJ97" s="209"/>
      <c r="AK97" s="209"/>
      <c r="AL97" s="209"/>
      <c r="AM97" s="209"/>
      <c r="AN97" s="209"/>
      <c r="AO97" s="209"/>
      <c r="AP97" s="209"/>
      <c r="AQ97" s="209"/>
      <c r="AR97" s="209"/>
      <c r="AS97" s="209"/>
      <c r="AT97" s="209"/>
      <c r="AU97" s="209"/>
      <c r="AV97" s="209"/>
      <c r="AW97" s="209"/>
      <c r="AX97" s="209"/>
      <c r="AY97" s="209"/>
      <c r="AZ97" s="209"/>
      <c r="BA97" s="209"/>
      <c r="BB97" s="209"/>
      <c r="BC97" s="209"/>
      <c r="BD97" s="209"/>
      <c r="BE97" s="209"/>
      <c r="BF97" s="209"/>
    </row>
    <row r="98" spans="1:58" s="73" customFormat="1" hidden="1" outlineLevel="1" x14ac:dyDescent="0.4">
      <c r="A98" s="72" t="s">
        <v>159</v>
      </c>
      <c r="B98" s="216">
        <f>SUM(C98:BC98)</f>
        <v>6995.04</v>
      </c>
      <c r="C98" s="209"/>
      <c r="D98" s="209"/>
      <c r="E98" s="209"/>
      <c r="F98" s="209"/>
      <c r="G98" s="209"/>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f>AE7</f>
        <v>6995.04</v>
      </c>
      <c r="AF98" s="209"/>
      <c r="AG98" s="209"/>
      <c r="AH98" s="209"/>
      <c r="AI98" s="209"/>
      <c r="AJ98" s="209"/>
      <c r="AK98" s="209"/>
      <c r="AL98" s="209"/>
      <c r="AM98" s="209"/>
      <c r="AN98" s="209"/>
      <c r="AO98" s="209"/>
      <c r="AP98" s="209"/>
      <c r="AQ98" s="209"/>
      <c r="AR98" s="209"/>
      <c r="AS98" s="209"/>
      <c r="AT98" s="209"/>
      <c r="AU98" s="209"/>
      <c r="AV98" s="209"/>
      <c r="AW98" s="209"/>
      <c r="AX98" s="209"/>
      <c r="AY98" s="209"/>
      <c r="AZ98" s="209"/>
      <c r="BA98" s="209"/>
      <c r="BB98" s="209"/>
      <c r="BC98" s="209"/>
      <c r="BD98" s="209"/>
      <c r="BE98" s="209"/>
      <c r="BF98" s="209"/>
    </row>
    <row r="99" spans="1:58" s="73" customFormat="1" hidden="1" outlineLevel="1" x14ac:dyDescent="0.4">
      <c r="A99" s="60" t="str">
        <f t="shared" ref="A99:A106" si="340">A89</f>
        <v>Principal</v>
      </c>
      <c r="B99" s="216">
        <f t="shared" ref="B99:B104" si="341">SUM(C99:BC99)</f>
        <v>3400.682338428318</v>
      </c>
      <c r="C99" s="209"/>
      <c r="D99" s="209"/>
      <c r="E99" s="209"/>
      <c r="F99" s="209"/>
      <c r="G99" s="209"/>
      <c r="H99" s="209"/>
      <c r="I99" s="209"/>
      <c r="J99" s="209"/>
      <c r="K99" s="209"/>
      <c r="L99" s="209"/>
      <c r="M99" s="209"/>
      <c r="N99" s="209"/>
      <c r="O99" s="209"/>
      <c r="P99" s="209"/>
      <c r="Q99" s="209"/>
      <c r="R99" s="209"/>
      <c r="S99" s="209"/>
      <c r="T99" s="209"/>
      <c r="U99" s="209"/>
      <c r="V99" s="209"/>
      <c r="W99" s="209"/>
      <c r="X99" s="209"/>
      <c r="Y99" s="209"/>
      <c r="Z99" s="209"/>
      <c r="AA99" s="209"/>
      <c r="AB99" s="209"/>
      <c r="AC99" s="209"/>
      <c r="AD99" s="209"/>
      <c r="AE99" s="209">
        <f>+AE103-AE101</f>
        <v>84.613857213717893</v>
      </c>
      <c r="AF99" s="209">
        <f>+AF103-AF101</f>
        <v>86.236967183482165</v>
      </c>
      <c r="AG99" s="209">
        <f t="shared" ref="AG99:AS100" si="342">+AG103-AG101</f>
        <v>89.577190568260221</v>
      </c>
      <c r="AH99" s="209">
        <f t="shared" si="342"/>
        <v>93.046791094009393</v>
      </c>
      <c r="AI99" s="209">
        <f t="shared" si="342"/>
        <v>96.650779935934935</v>
      </c>
      <c r="AJ99" s="209">
        <f t="shared" si="342"/>
        <v>100.39436236749431</v>
      </c>
      <c r="AK99" s="209">
        <f t="shared" si="342"/>
        <v>104.28294527842044</v>
      </c>
      <c r="AL99" s="209">
        <f t="shared" si="342"/>
        <v>108.32214498394104</v>
      </c>
      <c r="AM99" s="209">
        <f t="shared" si="342"/>
        <v>112.51779533647317</v>
      </c>
      <c r="AN99" s="209">
        <f t="shared" si="342"/>
        <v>116.87595615150873</v>
      </c>
      <c r="AO99" s="209">
        <f t="shared" si="342"/>
        <v>121.40292195986034</v>
      </c>
      <c r="AP99" s="209">
        <f t="shared" si="342"/>
        <v>126.10523109890882</v>
      </c>
      <c r="AQ99" s="209">
        <f t="shared" si="342"/>
        <v>130.98967515598247</v>
      </c>
      <c r="AR99" s="209">
        <f t="shared" si="342"/>
        <v>136.06330877750784</v>
      </c>
      <c r="AS99" s="209">
        <f t="shared" si="342"/>
        <v>141.33345985809871</v>
      </c>
      <c r="AT99" s="209">
        <f t="shared" ref="AT99:BD99" si="343">+AT103-AT101</f>
        <v>146.80774012430032</v>
      </c>
      <c r="AU99" s="209">
        <f t="shared" si="343"/>
        <v>152.49405612827422</v>
      </c>
      <c r="AV99" s="209">
        <f t="shared" si="343"/>
        <v>158.40062066730272</v>
      </c>
      <c r="AW99" s="209">
        <f t="shared" si="343"/>
        <v>164.53596464560562</v>
      </c>
      <c r="AX99" s="209">
        <f t="shared" si="343"/>
        <v>170.90894939560195</v>
      </c>
      <c r="AY99" s="209">
        <f t="shared" si="343"/>
        <v>177.52877947641196</v>
      </c>
      <c r="AZ99" s="209">
        <f t="shared" si="343"/>
        <v>184.40501596808437</v>
      </c>
      <c r="BA99" s="209">
        <f t="shared" si="343"/>
        <v>191.54759028075046</v>
      </c>
      <c r="BB99" s="209">
        <f t="shared" si="343"/>
        <v>198.96681849864859</v>
      </c>
      <c r="BC99" s="209">
        <f t="shared" si="343"/>
        <v>206.67341627973769</v>
      </c>
      <c r="BD99" s="209">
        <f t="shared" si="343"/>
        <v>214.67851433241802</v>
      </c>
      <c r="BE99" s="209"/>
      <c r="BF99" s="209"/>
    </row>
    <row r="100" spans="1:58" s="73" customFormat="1" hidden="1" outlineLevel="1" x14ac:dyDescent="0.4">
      <c r="A100" s="60" t="str">
        <f t="shared" si="340"/>
        <v>Principal</v>
      </c>
      <c r="B100" s="216">
        <f t="shared" si="341"/>
        <v>3379.6791472392661</v>
      </c>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f>+AF104-AF102</f>
        <v>87.891212549512517</v>
      </c>
      <c r="AG100" s="209">
        <f t="shared" si="342"/>
        <v>91.295509953081364</v>
      </c>
      <c r="AH100" s="209">
        <f t="shared" si="342"/>
        <v>94.831666281743736</v>
      </c>
      <c r="AI100" s="209">
        <f t="shared" si="342"/>
        <v>98.504788837848906</v>
      </c>
      <c r="AJ100" s="209">
        <f t="shared" si="342"/>
        <v>102.32018274529869</v>
      </c>
      <c r="AK100" s="209">
        <f t="shared" si="342"/>
        <v>106.28335861178574</v>
      </c>
      <c r="AL100" s="209">
        <f t="shared" si="342"/>
        <v>110.40004048781347</v>
      </c>
      <c r="AM100" s="209">
        <f t="shared" si="342"/>
        <v>114.67617413399381</v>
      </c>
      <c r="AN100" s="209">
        <f t="shared" si="342"/>
        <v>119.11793560856263</v>
      </c>
      <c r="AO100" s="209">
        <f t="shared" si="342"/>
        <v>123.73174018751607</v>
      </c>
      <c r="AP100" s="209">
        <f t="shared" si="342"/>
        <v>128.52425163025134</v>
      </c>
      <c r="AQ100" s="209">
        <f t="shared" si="342"/>
        <v>133.50239180409426</v>
      </c>
      <c r="AR100" s="209">
        <f t="shared" si="342"/>
        <v>138.67335068161435</v>
      </c>
      <c r="AS100" s="209">
        <f t="shared" si="342"/>
        <v>144.04459672516697</v>
      </c>
      <c r="AT100" s="209">
        <f t="shared" ref="AT100:BD100" si="344">+AT104-AT102</f>
        <v>149.62388767366042</v>
      </c>
      <c r="AU100" s="209">
        <f t="shared" si="344"/>
        <v>155.41928174712794</v>
      </c>
      <c r="AV100" s="209">
        <f t="shared" si="344"/>
        <v>161.43914928528739</v>
      </c>
      <c r="AW100" s="209">
        <f t="shared" si="344"/>
        <v>167.69218483689801</v>
      </c>
      <c r="AX100" s="209">
        <f t="shared" si="344"/>
        <v>174.18741971737532</v>
      </c>
      <c r="AY100" s="209">
        <f t="shared" si="344"/>
        <v>180.93423505280109</v>
      </c>
      <c r="AZ100" s="209">
        <f t="shared" si="344"/>
        <v>187.94237532916804</v>
      </c>
      <c r="BA100" s="209">
        <f t="shared" si="344"/>
        <v>195.22196246642841</v>
      </c>
      <c r="BB100" s="209">
        <f t="shared" si="344"/>
        <v>202.78351043767395</v>
      </c>
      <c r="BC100" s="209">
        <f t="shared" si="344"/>
        <v>210.63794045456166</v>
      </c>
      <c r="BD100" s="209">
        <f t="shared" si="344"/>
        <v>4.6342085369133196E-14</v>
      </c>
      <c r="BE100" s="209"/>
      <c r="BF100" s="209"/>
    </row>
    <row r="101" spans="1:58" s="73" customFormat="1" hidden="1" outlineLevel="1" x14ac:dyDescent="0.4">
      <c r="A101" s="60" t="str">
        <f t="shared" si="340"/>
        <v>Interest</v>
      </c>
      <c r="B101" s="216">
        <f t="shared" si="341"/>
        <v>2069.2325800946287</v>
      </c>
      <c r="C101" s="209"/>
      <c r="D101" s="209"/>
      <c r="E101" s="209"/>
      <c r="F101" s="209"/>
      <c r="G101" s="209"/>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f>+AE98*$AE$8/2</f>
        <v>134.18273952719997</v>
      </c>
      <c r="AF101" s="209">
        <f>+AE106*$AE$8/2</f>
        <v>132.5596295574357</v>
      </c>
      <c r="AG101" s="209">
        <f t="shared" ref="AG101:AS101" si="345">+AF106*$AE$8/2</f>
        <v>129.21940617265764</v>
      </c>
      <c r="AH101" s="209">
        <f t="shared" si="345"/>
        <v>125.74980564690847</v>
      </c>
      <c r="AI101" s="209">
        <f t="shared" si="345"/>
        <v>122.14581680498293</v>
      </c>
      <c r="AJ101" s="209">
        <f t="shared" si="345"/>
        <v>118.40223437342355</v>
      </c>
      <c r="AK101" s="209">
        <f t="shared" si="345"/>
        <v>114.51365146249742</v>
      </c>
      <c r="AL101" s="209">
        <f t="shared" si="345"/>
        <v>110.47445175697682</v>
      </c>
      <c r="AM101" s="209">
        <f t="shared" si="345"/>
        <v>106.27880140444469</v>
      </c>
      <c r="AN101" s="209">
        <f t="shared" si="345"/>
        <v>101.92064058940913</v>
      </c>
      <c r="AO101" s="209">
        <f t="shared" si="345"/>
        <v>97.393674781057527</v>
      </c>
      <c r="AP101" s="209">
        <f t="shared" si="345"/>
        <v>92.691365642009046</v>
      </c>
      <c r="AQ101" s="209">
        <f t="shared" si="345"/>
        <v>87.806921584935381</v>
      </c>
      <c r="AR101" s="209">
        <f t="shared" si="345"/>
        <v>82.733287963410021</v>
      </c>
      <c r="AS101" s="209">
        <f t="shared" si="345"/>
        <v>77.463136882819143</v>
      </c>
      <c r="AT101" s="209">
        <f t="shared" ref="AT101" si="346">+AS106*$AE$8/2</f>
        <v>71.988856616617539</v>
      </c>
      <c r="AU101" s="209">
        <f t="shared" ref="AU101" si="347">+AT106*$AE$8/2</f>
        <v>66.302540612643639</v>
      </c>
      <c r="AV101" s="209">
        <f t="shared" ref="AV101" si="348">+AU106*$AE$8/2</f>
        <v>60.395976073615145</v>
      </c>
      <c r="AW101" s="209">
        <f t="shared" ref="AW101" si="349">+AV106*$AE$8/2</f>
        <v>54.260632095312246</v>
      </c>
      <c r="AX101" s="209">
        <f t="shared" ref="AX101" si="350">+AW106*$AE$8/2</f>
        <v>47.887647345315905</v>
      </c>
      <c r="AY101" s="209">
        <f t="shared" ref="AY101" si="351">+AX106*$AE$8/2</f>
        <v>41.267817264505915</v>
      </c>
      <c r="AZ101" s="209">
        <f t="shared" ref="AZ101" si="352">+AY106*$AE$8/2</f>
        <v>34.391580772833485</v>
      </c>
      <c r="BA101" s="209">
        <f t="shared" ref="BA101" si="353">+AZ106*$AE$8/2</f>
        <v>27.249006460167422</v>
      </c>
      <c r="BB101" s="209">
        <f t="shared" ref="BB101" si="354">+BA106*$AE$8/2</f>
        <v>19.829778242269263</v>
      </c>
      <c r="BC101" s="209">
        <f t="shared" ref="BC101" si="355">+BB106*$AE$8/2</f>
        <v>12.123180461180166</v>
      </c>
      <c r="BD101" s="209">
        <f t="shared" ref="BD101" si="356">+BC106*$AE$8/2</f>
        <v>4.1180824084998502</v>
      </c>
      <c r="BE101" s="209"/>
      <c r="BF101" s="209"/>
    </row>
    <row r="102" spans="1:58" s="73" customFormat="1" hidden="1" outlineLevel="1" x14ac:dyDescent="0.4">
      <c r="A102" s="60" t="str">
        <f t="shared" si="340"/>
        <v>Interest</v>
      </c>
      <c r="B102" s="216">
        <f t="shared" si="341"/>
        <v>1871.4391745427627</v>
      </c>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f>+AF105*$AE$8/2</f>
        <v>130.90538419140535</v>
      </c>
      <c r="AG102" s="209">
        <f t="shared" ref="AG102:AS102" si="357">+AG105*$AE$8/2</f>
        <v>127.5010867878365</v>
      </c>
      <c r="AH102" s="209">
        <f t="shared" si="357"/>
        <v>123.96493045917413</v>
      </c>
      <c r="AI102" s="209">
        <f t="shared" si="357"/>
        <v>120.29180790306896</v>
      </c>
      <c r="AJ102" s="209">
        <f t="shared" si="357"/>
        <v>116.47641399561917</v>
      </c>
      <c r="AK102" s="209">
        <f t="shared" si="357"/>
        <v>112.51323812913212</v>
      </c>
      <c r="AL102" s="209">
        <f t="shared" si="357"/>
        <v>108.39655625310439</v>
      </c>
      <c r="AM102" s="209">
        <f t="shared" si="357"/>
        <v>104.12042260692405</v>
      </c>
      <c r="AN102" s="209">
        <f t="shared" si="357"/>
        <v>99.678661132355231</v>
      </c>
      <c r="AO102" s="209">
        <f t="shared" si="357"/>
        <v>95.064856553401796</v>
      </c>
      <c r="AP102" s="209">
        <f t="shared" si="357"/>
        <v>90.272345110666521</v>
      </c>
      <c r="AQ102" s="209">
        <f t="shared" si="357"/>
        <v>85.294204936823618</v>
      </c>
      <c r="AR102" s="209">
        <f t="shared" si="357"/>
        <v>80.123246059303497</v>
      </c>
      <c r="AS102" s="209">
        <f t="shared" si="357"/>
        <v>74.75200001575088</v>
      </c>
      <c r="AT102" s="209">
        <f t="shared" ref="AT102:BD102" si="358">+AT105*$AE$8/2</f>
        <v>69.172709067257443</v>
      </c>
      <c r="AU102" s="209">
        <f t="shared" si="358"/>
        <v>63.377314993789923</v>
      </c>
      <c r="AV102" s="209">
        <f t="shared" si="358"/>
        <v>57.357447455630478</v>
      </c>
      <c r="AW102" s="209">
        <f t="shared" si="358"/>
        <v>51.104411904019862</v>
      </c>
      <c r="AX102" s="209">
        <f t="shared" si="358"/>
        <v>44.60917702354255</v>
      </c>
      <c r="AY102" s="209">
        <f t="shared" si="358"/>
        <v>37.862361688116771</v>
      </c>
      <c r="AZ102" s="209">
        <f t="shared" si="358"/>
        <v>30.854221411749833</v>
      </c>
      <c r="BA102" s="209">
        <f t="shared" si="358"/>
        <v>23.574634274489462</v>
      </c>
      <c r="BB102" s="209">
        <f t="shared" si="358"/>
        <v>16.01308630324392</v>
      </c>
      <c r="BC102" s="209">
        <f t="shared" si="358"/>
        <v>8.1586562863562033</v>
      </c>
      <c r="BD102" s="209">
        <f t="shared" si="358"/>
        <v>-4.6342085369133196E-14</v>
      </c>
      <c r="BE102" s="209"/>
      <c r="BF102" s="209"/>
    </row>
    <row r="103" spans="1:58" s="73" customFormat="1" hidden="1" outlineLevel="1" x14ac:dyDescent="0.4">
      <c r="A103" s="60" t="str">
        <f t="shared" si="340"/>
        <v xml:space="preserve">Debt Servicing </v>
      </c>
      <c r="B103" s="216">
        <f t="shared" si="341"/>
        <v>5469.914918522948</v>
      </c>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f>-PMT(AE8/2,AE9*2,AE98)</f>
        <v>218.79659674091786</v>
      </c>
      <c r="AF103" s="209">
        <f t="shared" ref="AF103:AS103" si="359">+AE103</f>
        <v>218.79659674091786</v>
      </c>
      <c r="AG103" s="209">
        <f t="shared" si="359"/>
        <v>218.79659674091786</v>
      </c>
      <c r="AH103" s="209">
        <f t="shared" si="359"/>
        <v>218.79659674091786</v>
      </c>
      <c r="AI103" s="209">
        <f t="shared" si="359"/>
        <v>218.79659674091786</v>
      </c>
      <c r="AJ103" s="209">
        <f t="shared" si="359"/>
        <v>218.79659674091786</v>
      </c>
      <c r="AK103" s="209">
        <f t="shared" si="359"/>
        <v>218.79659674091786</v>
      </c>
      <c r="AL103" s="209">
        <f t="shared" si="359"/>
        <v>218.79659674091786</v>
      </c>
      <c r="AM103" s="209">
        <f t="shared" si="359"/>
        <v>218.79659674091786</v>
      </c>
      <c r="AN103" s="209">
        <f t="shared" si="359"/>
        <v>218.79659674091786</v>
      </c>
      <c r="AO103" s="209">
        <f t="shared" si="359"/>
        <v>218.79659674091786</v>
      </c>
      <c r="AP103" s="209">
        <f t="shared" si="359"/>
        <v>218.79659674091786</v>
      </c>
      <c r="AQ103" s="209">
        <f t="shared" si="359"/>
        <v>218.79659674091786</v>
      </c>
      <c r="AR103" s="209">
        <f t="shared" si="359"/>
        <v>218.79659674091786</v>
      </c>
      <c r="AS103" s="209">
        <f t="shared" si="359"/>
        <v>218.79659674091786</v>
      </c>
      <c r="AT103" s="209">
        <f t="shared" ref="AT103" si="360">+AS103</f>
        <v>218.79659674091786</v>
      </c>
      <c r="AU103" s="209">
        <f t="shared" ref="AU103" si="361">+AT103</f>
        <v>218.79659674091786</v>
      </c>
      <c r="AV103" s="209">
        <f t="shared" ref="AV103" si="362">+AU103</f>
        <v>218.79659674091786</v>
      </c>
      <c r="AW103" s="209">
        <f t="shared" ref="AW103" si="363">+AV103</f>
        <v>218.79659674091786</v>
      </c>
      <c r="AX103" s="209">
        <f t="shared" ref="AX103" si="364">+AW103</f>
        <v>218.79659674091786</v>
      </c>
      <c r="AY103" s="209">
        <f t="shared" ref="AY103" si="365">+AX103</f>
        <v>218.79659674091786</v>
      </c>
      <c r="AZ103" s="209">
        <f t="shared" ref="AZ103" si="366">+AY103</f>
        <v>218.79659674091786</v>
      </c>
      <c r="BA103" s="209">
        <f t="shared" ref="BA103" si="367">+AZ103</f>
        <v>218.79659674091786</v>
      </c>
      <c r="BB103" s="209">
        <f t="shared" ref="BB103" si="368">+BA103</f>
        <v>218.79659674091786</v>
      </c>
      <c r="BC103" s="209">
        <f t="shared" ref="BC103" si="369">+BB103</f>
        <v>218.79659674091786</v>
      </c>
      <c r="BD103" s="209">
        <f t="shared" ref="BD103" si="370">+BC103</f>
        <v>218.79659674091786</v>
      </c>
      <c r="BE103" s="209"/>
      <c r="BF103" s="209"/>
    </row>
    <row r="104" spans="1:58" s="73" customFormat="1" hidden="1" outlineLevel="1" x14ac:dyDescent="0.4">
      <c r="A104" s="60" t="str">
        <f t="shared" si="340"/>
        <v xml:space="preserve">Debt Servicing </v>
      </c>
      <c r="B104" s="216">
        <f t="shared" si="341"/>
        <v>5251.1183217820299</v>
      </c>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f t="shared" ref="AF104:AS104" si="371">+AF103</f>
        <v>218.79659674091786</v>
      </c>
      <c r="AG104" s="209">
        <f t="shared" si="371"/>
        <v>218.79659674091786</v>
      </c>
      <c r="AH104" s="209">
        <f t="shared" si="371"/>
        <v>218.79659674091786</v>
      </c>
      <c r="AI104" s="209">
        <f t="shared" si="371"/>
        <v>218.79659674091786</v>
      </c>
      <c r="AJ104" s="209">
        <f t="shared" si="371"/>
        <v>218.79659674091786</v>
      </c>
      <c r="AK104" s="209">
        <f t="shared" si="371"/>
        <v>218.79659674091786</v>
      </c>
      <c r="AL104" s="209">
        <f t="shared" si="371"/>
        <v>218.79659674091786</v>
      </c>
      <c r="AM104" s="209">
        <f t="shared" si="371"/>
        <v>218.79659674091786</v>
      </c>
      <c r="AN104" s="209">
        <f t="shared" si="371"/>
        <v>218.79659674091786</v>
      </c>
      <c r="AO104" s="209">
        <f t="shared" si="371"/>
        <v>218.79659674091786</v>
      </c>
      <c r="AP104" s="209">
        <f t="shared" si="371"/>
        <v>218.79659674091786</v>
      </c>
      <c r="AQ104" s="209">
        <f t="shared" si="371"/>
        <v>218.79659674091786</v>
      </c>
      <c r="AR104" s="209">
        <f t="shared" si="371"/>
        <v>218.79659674091786</v>
      </c>
      <c r="AS104" s="209">
        <f t="shared" si="371"/>
        <v>218.79659674091786</v>
      </c>
      <c r="AT104" s="209">
        <f t="shared" ref="AT104:BC104" si="372">+AT103</f>
        <v>218.79659674091786</v>
      </c>
      <c r="AU104" s="209">
        <f t="shared" si="372"/>
        <v>218.79659674091786</v>
      </c>
      <c r="AV104" s="209">
        <f t="shared" si="372"/>
        <v>218.79659674091786</v>
      </c>
      <c r="AW104" s="209">
        <f t="shared" si="372"/>
        <v>218.79659674091786</v>
      </c>
      <c r="AX104" s="209">
        <f t="shared" si="372"/>
        <v>218.79659674091786</v>
      </c>
      <c r="AY104" s="209">
        <f t="shared" si="372"/>
        <v>218.79659674091786</v>
      </c>
      <c r="AZ104" s="209">
        <f t="shared" si="372"/>
        <v>218.79659674091786</v>
      </c>
      <c r="BA104" s="209">
        <f t="shared" si="372"/>
        <v>218.79659674091786</v>
      </c>
      <c r="BB104" s="209">
        <f t="shared" si="372"/>
        <v>218.79659674091786</v>
      </c>
      <c r="BC104" s="209">
        <f t="shared" si="372"/>
        <v>218.79659674091786</v>
      </c>
      <c r="BD104" s="209">
        <v>0</v>
      </c>
      <c r="BE104" s="209"/>
      <c r="BF104" s="209"/>
    </row>
    <row r="105" spans="1:58" s="73" customFormat="1" hidden="1" outlineLevel="1" x14ac:dyDescent="0.4">
      <c r="A105" s="60" t="str">
        <f t="shared" si="340"/>
        <v>Balance mid year</v>
      </c>
      <c r="B105" s="216"/>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v>0</v>
      </c>
      <c r="AF105" s="209">
        <f t="shared" ref="AF105:AS105" si="373">+AE106-AF99</f>
        <v>6824.1891756027999</v>
      </c>
      <c r="AG105" s="209">
        <f t="shared" si="373"/>
        <v>6646.7207724850268</v>
      </c>
      <c r="AH105" s="209">
        <f t="shared" si="373"/>
        <v>6462.3784714379362</v>
      </c>
      <c r="AI105" s="209">
        <f t="shared" si="373"/>
        <v>6270.8960252202578</v>
      </c>
      <c r="AJ105" s="209">
        <f t="shared" si="373"/>
        <v>6071.9968740149152</v>
      </c>
      <c r="AK105" s="209">
        <f t="shared" si="373"/>
        <v>5865.3937459911958</v>
      </c>
      <c r="AL105" s="209">
        <f t="shared" si="373"/>
        <v>5650.7882423954688</v>
      </c>
      <c r="AM105" s="209">
        <f t="shared" si="373"/>
        <v>5427.8704065711827</v>
      </c>
      <c r="AN105" s="209">
        <f t="shared" si="373"/>
        <v>5196.3182762856795</v>
      </c>
      <c r="AO105" s="209">
        <f t="shared" si="373"/>
        <v>4955.7974187172567</v>
      </c>
      <c r="AP105" s="209">
        <f t="shared" si="373"/>
        <v>4705.9604474308317</v>
      </c>
      <c r="AQ105" s="209">
        <f t="shared" si="373"/>
        <v>4446.4465206445975</v>
      </c>
      <c r="AR105" s="209">
        <f t="shared" si="373"/>
        <v>4176.8808200629956</v>
      </c>
      <c r="AS105" s="209">
        <f t="shared" si="373"/>
        <v>3896.8740095232824</v>
      </c>
      <c r="AT105" s="209">
        <f t="shared" ref="AT105" si="374">+AS106-AT99</f>
        <v>3606.0216726738149</v>
      </c>
      <c r="AU105" s="209">
        <f t="shared" ref="AU105" si="375">+AT106-AU99</f>
        <v>3303.9037288718805</v>
      </c>
      <c r="AV105" s="209">
        <f t="shared" ref="AV105" si="376">+AU106-AV99</f>
        <v>2990.08382645745</v>
      </c>
      <c r="AW105" s="209">
        <f t="shared" ref="AW105" si="377">+AV106-AW99</f>
        <v>2664.1087125265572</v>
      </c>
      <c r="AX105" s="209">
        <f t="shared" ref="AX105" si="378">+AW106-AX99</f>
        <v>2325.5075782940571</v>
      </c>
      <c r="AY105" s="209">
        <f t="shared" ref="AY105" si="379">+AX106-AY99</f>
        <v>1973.79137910027</v>
      </c>
      <c r="AZ105" s="209">
        <f t="shared" ref="AZ105" si="380">+AY106-AZ99</f>
        <v>1608.4521280793845</v>
      </c>
      <c r="BA105" s="209">
        <f t="shared" ref="BA105" si="381">+AZ106-BA99</f>
        <v>1228.962162469466</v>
      </c>
      <c r="BB105" s="209">
        <f t="shared" ref="BB105" si="382">+BA106-BB99</f>
        <v>834.77338150438891</v>
      </c>
      <c r="BC105" s="209">
        <f t="shared" ref="BC105" si="383">+BB106-BC99</f>
        <v>425.31645478697726</v>
      </c>
      <c r="BD105" s="209">
        <f t="shared" ref="BD105" si="384">+BC106-BD99</f>
        <v>-2.4158453015843406E-12</v>
      </c>
      <c r="BE105" s="209"/>
      <c r="BF105" s="209"/>
    </row>
    <row r="106" spans="1:58" hidden="1" outlineLevel="1" x14ac:dyDescent="0.4">
      <c r="A106" s="60" t="str">
        <f t="shared" si="340"/>
        <v>Balance</v>
      </c>
      <c r="B106" s="216"/>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f>AE98-AE99</f>
        <v>6910.4261427862821</v>
      </c>
      <c r="AF106" s="209">
        <f t="shared" ref="AF106:AS106" si="385">+AF105-AF100</f>
        <v>6736.2979630532873</v>
      </c>
      <c r="AG106" s="209">
        <f t="shared" si="385"/>
        <v>6555.4252625319459</v>
      </c>
      <c r="AH106" s="209">
        <f t="shared" si="385"/>
        <v>6367.5468051561929</v>
      </c>
      <c r="AI106" s="209">
        <f t="shared" si="385"/>
        <v>6172.3912363824093</v>
      </c>
      <c r="AJ106" s="209">
        <f t="shared" si="385"/>
        <v>5969.6766912696166</v>
      </c>
      <c r="AK106" s="209">
        <f t="shared" si="385"/>
        <v>5759.11038737941</v>
      </c>
      <c r="AL106" s="209">
        <f t="shared" si="385"/>
        <v>5540.3882019076555</v>
      </c>
      <c r="AM106" s="209">
        <f t="shared" si="385"/>
        <v>5313.1942324371885</v>
      </c>
      <c r="AN106" s="209">
        <f t="shared" si="385"/>
        <v>5077.2003406771173</v>
      </c>
      <c r="AO106" s="209">
        <f t="shared" si="385"/>
        <v>4832.0656785297406</v>
      </c>
      <c r="AP106" s="209">
        <f t="shared" si="385"/>
        <v>4577.4361958005802</v>
      </c>
      <c r="AQ106" s="209">
        <f t="shared" si="385"/>
        <v>4312.9441288405033</v>
      </c>
      <c r="AR106" s="209">
        <f t="shared" si="385"/>
        <v>4038.2074693813811</v>
      </c>
      <c r="AS106" s="209">
        <f t="shared" si="385"/>
        <v>3752.8294127981153</v>
      </c>
      <c r="AT106" s="209">
        <f t="shared" ref="AT106:BD106" si="386">+AT105-AT100</f>
        <v>3456.3977850001547</v>
      </c>
      <c r="AU106" s="209">
        <f t="shared" si="386"/>
        <v>3148.4844471247525</v>
      </c>
      <c r="AV106" s="209">
        <f t="shared" si="386"/>
        <v>2828.6446771721626</v>
      </c>
      <c r="AW106" s="209">
        <f t="shared" si="386"/>
        <v>2496.4165276896592</v>
      </c>
      <c r="AX106" s="209">
        <f t="shared" si="386"/>
        <v>2151.3201585766819</v>
      </c>
      <c r="AY106" s="209">
        <f t="shared" si="386"/>
        <v>1792.8571440474689</v>
      </c>
      <c r="AZ106" s="209">
        <f t="shared" si="386"/>
        <v>1420.5097527502164</v>
      </c>
      <c r="BA106" s="209">
        <f t="shared" si="386"/>
        <v>1033.7402000030374</v>
      </c>
      <c r="BB106" s="209">
        <f t="shared" si="386"/>
        <v>631.98987106671495</v>
      </c>
      <c r="BC106" s="209">
        <f t="shared" si="386"/>
        <v>214.6785143324156</v>
      </c>
      <c r="BD106" s="209">
        <f t="shared" si="386"/>
        <v>-2.4621873869534737E-12</v>
      </c>
      <c r="BE106" s="209"/>
      <c r="BF106" s="209"/>
    </row>
    <row r="107" spans="1:58" collapsed="1" x14ac:dyDescent="0.4">
      <c r="B107" s="216"/>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c r="AN107" s="209"/>
      <c r="AO107" s="209"/>
      <c r="AP107" s="209"/>
      <c r="AQ107" s="209"/>
      <c r="AR107" s="209"/>
      <c r="AS107" s="209"/>
      <c r="AT107" s="209"/>
      <c r="AU107" s="209"/>
      <c r="AV107" s="209"/>
      <c r="AW107" s="209"/>
      <c r="AX107" s="209"/>
      <c r="AY107" s="209"/>
      <c r="AZ107" s="209"/>
      <c r="BA107" s="209"/>
      <c r="BB107" s="209"/>
      <c r="BC107" s="209"/>
      <c r="BD107" s="209"/>
      <c r="BE107" s="209"/>
      <c r="BF107" s="209"/>
    </row>
    <row r="108" spans="1:58" s="200" customFormat="1" x14ac:dyDescent="0.4">
      <c r="A108" s="74" t="s">
        <v>65</v>
      </c>
      <c r="B108" s="216">
        <f>SUM(C108:BB108)</f>
        <v>97154.617494541977</v>
      </c>
      <c r="C108" s="219"/>
      <c r="D108" s="219">
        <f t="shared" ref="D108:BD108" si="387">SUMIF($A$28:$A$107,"Debt Forecasted",D28:D107)</f>
        <v>0</v>
      </c>
      <c r="E108" s="219">
        <f t="shared" si="387"/>
        <v>0</v>
      </c>
      <c r="F108" s="219">
        <f t="shared" si="387"/>
        <v>0</v>
      </c>
      <c r="G108" s="219">
        <f t="shared" si="387"/>
        <v>0</v>
      </c>
      <c r="H108" s="219">
        <f t="shared" si="387"/>
        <v>0</v>
      </c>
      <c r="I108" s="219">
        <f t="shared" si="387"/>
        <v>0</v>
      </c>
      <c r="J108" s="219">
        <f t="shared" si="387"/>
        <v>0</v>
      </c>
      <c r="K108" s="219">
        <f t="shared" si="387"/>
        <v>0</v>
      </c>
      <c r="L108" s="219">
        <f t="shared" si="387"/>
        <v>0</v>
      </c>
      <c r="M108" s="219">
        <f t="shared" si="387"/>
        <v>0</v>
      </c>
      <c r="N108" s="219">
        <f t="shared" si="387"/>
        <v>0</v>
      </c>
      <c r="O108" s="219">
        <f t="shared" si="387"/>
        <v>0</v>
      </c>
      <c r="P108" s="219">
        <f t="shared" si="387"/>
        <v>0</v>
      </c>
      <c r="Q108" s="219">
        <f t="shared" si="387"/>
        <v>0</v>
      </c>
      <c r="R108" s="219">
        <f t="shared" si="387"/>
        <v>0</v>
      </c>
      <c r="S108" s="219">
        <f t="shared" si="387"/>
        <v>0</v>
      </c>
      <c r="T108" s="219">
        <f t="shared" si="387"/>
        <v>0</v>
      </c>
      <c r="U108" s="219">
        <f t="shared" si="387"/>
        <v>0</v>
      </c>
      <c r="V108" s="219">
        <f t="shared" si="387"/>
        <v>0</v>
      </c>
      <c r="W108" s="219">
        <f t="shared" si="387"/>
        <v>0</v>
      </c>
      <c r="X108" s="209">
        <f t="shared" si="387"/>
        <v>10741.434043141984</v>
      </c>
      <c r="Y108" s="209">
        <f t="shared" si="387"/>
        <v>38664.274971400002</v>
      </c>
      <c r="Z108" s="209">
        <f t="shared" si="387"/>
        <v>23679.701759999996</v>
      </c>
      <c r="AA108" s="209">
        <f t="shared" si="387"/>
        <v>9380.0179200000002</v>
      </c>
      <c r="AB108" s="209">
        <f t="shared" si="387"/>
        <v>367.952</v>
      </c>
      <c r="AC108" s="209">
        <f t="shared" si="387"/>
        <v>331.15679999999998</v>
      </c>
      <c r="AD108" s="209">
        <f t="shared" si="387"/>
        <v>6995.04</v>
      </c>
      <c r="AE108" s="209">
        <f t="shared" si="387"/>
        <v>6995.04</v>
      </c>
      <c r="AF108" s="209">
        <f t="shared" si="387"/>
        <v>0</v>
      </c>
      <c r="AG108" s="219">
        <f t="shared" si="387"/>
        <v>0</v>
      </c>
      <c r="AH108" s="219">
        <f t="shared" si="387"/>
        <v>0</v>
      </c>
      <c r="AI108" s="219">
        <f t="shared" si="387"/>
        <v>0</v>
      </c>
      <c r="AJ108" s="219">
        <f t="shared" si="387"/>
        <v>0</v>
      </c>
      <c r="AK108" s="219">
        <f t="shared" si="387"/>
        <v>0</v>
      </c>
      <c r="AL108" s="219">
        <f t="shared" si="387"/>
        <v>0</v>
      </c>
      <c r="AM108" s="219">
        <f t="shared" si="387"/>
        <v>0</v>
      </c>
      <c r="AN108" s="219">
        <f t="shared" si="387"/>
        <v>0</v>
      </c>
      <c r="AO108" s="219">
        <f t="shared" si="387"/>
        <v>0</v>
      </c>
      <c r="AP108" s="219">
        <f t="shared" si="387"/>
        <v>0</v>
      </c>
      <c r="AQ108" s="219">
        <f t="shared" si="387"/>
        <v>0</v>
      </c>
      <c r="AR108" s="219">
        <f t="shared" si="387"/>
        <v>0</v>
      </c>
      <c r="AS108" s="219">
        <f t="shared" si="387"/>
        <v>0</v>
      </c>
      <c r="AT108" s="219">
        <f t="shared" si="387"/>
        <v>0</v>
      </c>
      <c r="AU108" s="219">
        <f t="shared" si="387"/>
        <v>0</v>
      </c>
      <c r="AV108" s="219">
        <f t="shared" si="387"/>
        <v>0</v>
      </c>
      <c r="AW108" s="219">
        <f t="shared" si="387"/>
        <v>0</v>
      </c>
      <c r="AX108" s="219">
        <f t="shared" si="387"/>
        <v>0</v>
      </c>
      <c r="AY108" s="219">
        <f t="shared" si="387"/>
        <v>0</v>
      </c>
      <c r="AZ108" s="219">
        <f t="shared" si="387"/>
        <v>0</v>
      </c>
      <c r="BA108" s="219">
        <f t="shared" si="387"/>
        <v>0</v>
      </c>
      <c r="BB108" s="219">
        <f t="shared" si="387"/>
        <v>0</v>
      </c>
      <c r="BC108" s="219">
        <f t="shared" si="387"/>
        <v>0</v>
      </c>
      <c r="BD108" s="219">
        <f t="shared" si="387"/>
        <v>0</v>
      </c>
      <c r="BE108" s="219"/>
      <c r="BF108" s="219"/>
    </row>
    <row r="109" spans="1:58" s="73" customFormat="1" x14ac:dyDescent="0.4">
      <c r="A109" s="60" t="s">
        <v>84</v>
      </c>
      <c r="B109" s="216">
        <f>SUM(C109:BB109)</f>
        <v>96308.411408421423</v>
      </c>
      <c r="C109" s="209">
        <f t="shared" ref="C109:BD109" si="388">SUMIF($A$28:$A$107,"Principal",C28:C107)</f>
        <v>0</v>
      </c>
      <c r="D109" s="209">
        <f t="shared" si="388"/>
        <v>0</v>
      </c>
      <c r="E109" s="209">
        <f t="shared" si="388"/>
        <v>0</v>
      </c>
      <c r="F109" s="209">
        <f t="shared" si="388"/>
        <v>0</v>
      </c>
      <c r="G109" s="209">
        <f t="shared" si="388"/>
        <v>0</v>
      </c>
      <c r="H109" s="209">
        <f t="shared" si="388"/>
        <v>0</v>
      </c>
      <c r="I109" s="209">
        <f t="shared" si="388"/>
        <v>0</v>
      </c>
      <c r="J109" s="209">
        <f t="shared" si="388"/>
        <v>0</v>
      </c>
      <c r="K109" s="209">
        <f t="shared" si="388"/>
        <v>0</v>
      </c>
      <c r="L109" s="209">
        <f t="shared" si="388"/>
        <v>0</v>
      </c>
      <c r="M109" s="209">
        <f t="shared" si="388"/>
        <v>0</v>
      </c>
      <c r="N109" s="209">
        <f t="shared" si="388"/>
        <v>0</v>
      </c>
      <c r="O109" s="209">
        <f t="shared" si="388"/>
        <v>0</v>
      </c>
      <c r="P109" s="209">
        <f t="shared" si="388"/>
        <v>0</v>
      </c>
      <c r="Q109" s="209">
        <f t="shared" si="388"/>
        <v>0</v>
      </c>
      <c r="R109" s="209">
        <f t="shared" si="388"/>
        <v>0</v>
      </c>
      <c r="S109" s="209">
        <f t="shared" si="388"/>
        <v>0</v>
      </c>
      <c r="T109" s="209">
        <f t="shared" si="388"/>
        <v>0</v>
      </c>
      <c r="U109" s="209">
        <f t="shared" si="388"/>
        <v>0</v>
      </c>
      <c r="V109" s="209">
        <f t="shared" si="388"/>
        <v>0</v>
      </c>
      <c r="W109" s="209">
        <f t="shared" si="388"/>
        <v>0</v>
      </c>
      <c r="X109" s="209">
        <f t="shared" si="388"/>
        <v>67.599844219381751</v>
      </c>
      <c r="Y109" s="209">
        <f t="shared" si="388"/>
        <v>755.75516696979059</v>
      </c>
      <c r="Z109" s="209">
        <f t="shared" si="388"/>
        <v>1564.0803006506758</v>
      </c>
      <c r="AA109" s="209">
        <f t="shared" si="388"/>
        <v>2033.4279960857916</v>
      </c>
      <c r="AB109" s="209">
        <f t="shared" si="388"/>
        <v>2230.0578805455862</v>
      </c>
      <c r="AC109" s="209">
        <f t="shared" si="388"/>
        <v>2321.0115057047683</v>
      </c>
      <c r="AD109" s="209">
        <f t="shared" si="388"/>
        <v>2495.6927959906625</v>
      </c>
      <c r="AE109" s="209">
        <f t="shared" si="388"/>
        <v>2759.0881392656438</v>
      </c>
      <c r="AF109" s="209">
        <f t="shared" si="388"/>
        <v>2947.6450230873056</v>
      </c>
      <c r="AG109" s="209">
        <f t="shared" si="388"/>
        <v>3057.101158958922</v>
      </c>
      <c r="AH109" s="209">
        <f t="shared" si="388"/>
        <v>3170.6235522116858</v>
      </c>
      <c r="AI109" s="209">
        <f t="shared" si="388"/>
        <v>3288.3633292624277</v>
      </c>
      <c r="AJ109" s="209">
        <f t="shared" si="388"/>
        <v>3410.4772357681595</v>
      </c>
      <c r="AK109" s="209">
        <f t="shared" si="388"/>
        <v>3537.1278456554965</v>
      </c>
      <c r="AL109" s="209">
        <f t="shared" si="388"/>
        <v>3668.4837779291734</v>
      </c>
      <c r="AM109" s="209">
        <f t="shared" si="388"/>
        <v>3804.7199215493388</v>
      </c>
      <c r="AN109" s="209">
        <f t="shared" si="388"/>
        <v>3946.0176686780169</v>
      </c>
      <c r="AO109" s="209">
        <f t="shared" si="388"/>
        <v>4092.5651566063625</v>
      </c>
      <c r="AP109" s="209">
        <f t="shared" si="388"/>
        <v>4244.5575186859196</v>
      </c>
      <c r="AQ109" s="209">
        <f t="shared" si="388"/>
        <v>4402.1971445991585</v>
      </c>
      <c r="AR109" s="209">
        <f t="shared" si="388"/>
        <v>4565.6939503170197</v>
      </c>
      <c r="AS109" s="209">
        <f t="shared" si="388"/>
        <v>4735.2656581041865</v>
      </c>
      <c r="AT109" s="209">
        <f t="shared" si="388"/>
        <v>4911.1380869462164</v>
      </c>
      <c r="AU109" s="209">
        <f t="shared" si="388"/>
        <v>5093.5454537866053</v>
      </c>
      <c r="AV109" s="209">
        <f t="shared" si="388"/>
        <v>5282.7306859763448</v>
      </c>
      <c r="AW109" s="209">
        <f t="shared" si="388"/>
        <v>5316.0156740011753</v>
      </c>
      <c r="AX109" s="209">
        <f t="shared" si="388"/>
        <v>3834.5925948806193</v>
      </c>
      <c r="AY109" s="209">
        <f t="shared" si="388"/>
        <v>2041.5225453895946</v>
      </c>
      <c r="AZ109" s="209">
        <f t="shared" si="388"/>
        <v>1084.3028475440181</v>
      </c>
      <c r="BA109" s="209">
        <f t="shared" si="388"/>
        <v>818.67069021556938</v>
      </c>
      <c r="BB109" s="209">
        <f t="shared" si="388"/>
        <v>828.3402588357975</v>
      </c>
      <c r="BC109" s="209">
        <f t="shared" si="388"/>
        <v>631.52757178813056</v>
      </c>
      <c r="BD109" s="209">
        <f t="shared" si="388"/>
        <v>214.67851433241808</v>
      </c>
      <c r="BE109" s="209"/>
      <c r="BF109" s="209"/>
    </row>
    <row r="110" spans="1:58" s="73" customFormat="1" x14ac:dyDescent="0.4">
      <c r="A110" s="60" t="s">
        <v>68</v>
      </c>
      <c r="B110" s="216">
        <f>SUM(C110:BB110)</f>
        <v>52334.802832932313</v>
      </c>
      <c r="C110" s="209">
        <f t="shared" ref="C110:BD110" si="389">SUMIF($A$28:$A$107,"Interest",C28:C107)</f>
        <v>0</v>
      </c>
      <c r="D110" s="209">
        <f t="shared" si="389"/>
        <v>0</v>
      </c>
      <c r="E110" s="209">
        <f t="shared" si="389"/>
        <v>0</v>
      </c>
      <c r="F110" s="209">
        <f t="shared" si="389"/>
        <v>0</v>
      </c>
      <c r="G110" s="209">
        <f t="shared" si="389"/>
        <v>0</v>
      </c>
      <c r="H110" s="209">
        <f t="shared" si="389"/>
        <v>0</v>
      </c>
      <c r="I110" s="209">
        <f t="shared" si="389"/>
        <v>0</v>
      </c>
      <c r="J110" s="209">
        <f t="shared" si="389"/>
        <v>0</v>
      </c>
      <c r="K110" s="209">
        <f t="shared" si="389"/>
        <v>0</v>
      </c>
      <c r="L110" s="209">
        <f t="shared" si="389"/>
        <v>0</v>
      </c>
      <c r="M110" s="209">
        <f t="shared" si="389"/>
        <v>0</v>
      </c>
      <c r="N110" s="209">
        <f t="shared" si="389"/>
        <v>0</v>
      </c>
      <c r="O110" s="209">
        <f t="shared" si="389"/>
        <v>0</v>
      </c>
      <c r="P110" s="209">
        <f t="shared" si="389"/>
        <v>0</v>
      </c>
      <c r="Q110" s="209">
        <f t="shared" si="389"/>
        <v>0</v>
      </c>
      <c r="R110" s="209">
        <f t="shared" si="389"/>
        <v>0</v>
      </c>
      <c r="S110" s="209">
        <f t="shared" si="389"/>
        <v>0</v>
      </c>
      <c r="T110" s="209">
        <f t="shared" si="389"/>
        <v>0</v>
      </c>
      <c r="U110" s="209">
        <f t="shared" si="389"/>
        <v>0</v>
      </c>
      <c r="V110" s="209">
        <f t="shared" si="389"/>
        <v>0</v>
      </c>
      <c r="W110" s="209">
        <f t="shared" si="389"/>
        <v>0</v>
      </c>
      <c r="X110" s="209">
        <f t="shared" si="389"/>
        <v>95.330227132885099</v>
      </c>
      <c r="Y110" s="209">
        <f t="shared" si="389"/>
        <v>1080.4848343135568</v>
      </c>
      <c r="Z110" s="209">
        <f t="shared" si="389"/>
        <v>2187.4460499079714</v>
      </c>
      <c r="AA110" s="209">
        <f t="shared" si="389"/>
        <v>2739.2578364692372</v>
      </c>
      <c r="AB110" s="209">
        <f t="shared" si="389"/>
        <v>2844.4368389628185</v>
      </c>
      <c r="AC110" s="209">
        <f t="shared" si="389"/>
        <v>2775.2028129659157</v>
      </c>
      <c r="AD110" s="209">
        <f t="shared" si="389"/>
        <v>2829.1276795589179</v>
      </c>
      <c r="AE110" s="209">
        <f t="shared" si="389"/>
        <v>3002.8315290994824</v>
      </c>
      <c r="AF110" s="209">
        <f t="shared" si="389"/>
        <v>3033.0712420187392</v>
      </c>
      <c r="AG110" s="209">
        <f t="shared" si="389"/>
        <v>2923.6151061471232</v>
      </c>
      <c r="AH110" s="209">
        <f t="shared" si="389"/>
        <v>2810.092712894359</v>
      </c>
      <c r="AI110" s="209">
        <f t="shared" si="389"/>
        <v>2692.3529358436181</v>
      </c>
      <c r="AJ110" s="209">
        <f t="shared" si="389"/>
        <v>2570.2390293378849</v>
      </c>
      <c r="AK110" s="209">
        <f t="shared" si="389"/>
        <v>2443.5884194505484</v>
      </c>
      <c r="AL110" s="209">
        <f t="shared" si="389"/>
        <v>2312.2324871768719</v>
      </c>
      <c r="AM110" s="209">
        <f t="shared" si="389"/>
        <v>2175.9963435567061</v>
      </c>
      <c r="AN110" s="209">
        <f t="shared" si="389"/>
        <v>2034.6985964280277</v>
      </c>
      <c r="AO110" s="209">
        <f t="shared" si="389"/>
        <v>1888.1511084996826</v>
      </c>
      <c r="AP110" s="209">
        <f t="shared" si="389"/>
        <v>1736.1587464201255</v>
      </c>
      <c r="AQ110" s="209">
        <f t="shared" si="389"/>
        <v>1578.5191205068875</v>
      </c>
      <c r="AR110" s="209">
        <f t="shared" si="389"/>
        <v>1415.0223147890263</v>
      </c>
      <c r="AS110" s="209">
        <f t="shared" si="389"/>
        <v>1245.4506070018597</v>
      </c>
      <c r="AT110" s="209">
        <f t="shared" si="389"/>
        <v>1069.5781781598305</v>
      </c>
      <c r="AU110" s="209">
        <f t="shared" si="389"/>
        <v>887.17081131943826</v>
      </c>
      <c r="AV110" s="209">
        <f t="shared" si="389"/>
        <v>697.98557912970148</v>
      </c>
      <c r="AW110" s="209">
        <f t="shared" si="389"/>
        <v>501.7705197526044</v>
      </c>
      <c r="AX110" s="209">
        <f t="shared" si="389"/>
        <v>309.88366894207934</v>
      </c>
      <c r="AY110" s="209">
        <f t="shared" si="389"/>
        <v>187.66736915780331</v>
      </c>
      <c r="AZ110" s="209">
        <f t="shared" si="389"/>
        <v>123.72758500699878</v>
      </c>
      <c r="BA110" s="209">
        <f t="shared" si="389"/>
        <v>87.550855382071177</v>
      </c>
      <c r="BB110" s="209">
        <f t="shared" si="389"/>
        <v>56.161687599563621</v>
      </c>
      <c r="BC110" s="209">
        <f t="shared" si="389"/>
        <v>24.368217768335853</v>
      </c>
      <c r="BD110" s="209">
        <f t="shared" si="389"/>
        <v>4.118082408499804</v>
      </c>
      <c r="BE110" s="209"/>
      <c r="BF110" s="209"/>
    </row>
    <row r="111" spans="1:58" s="73" customFormat="1" x14ac:dyDescent="0.4">
      <c r="A111" s="60" t="s">
        <v>69</v>
      </c>
      <c r="B111" s="216">
        <f>SUM(C111:BB111)</f>
        <v>148643.21424135379</v>
      </c>
      <c r="C111" s="209">
        <f>+C109+C110</f>
        <v>0</v>
      </c>
      <c r="D111" s="209">
        <f t="shared" ref="D111:AZ111" si="390">+D109+D110</f>
        <v>0</v>
      </c>
      <c r="E111" s="209">
        <f t="shared" si="390"/>
        <v>0</v>
      </c>
      <c r="F111" s="209">
        <f t="shared" si="390"/>
        <v>0</v>
      </c>
      <c r="G111" s="209">
        <f t="shared" si="390"/>
        <v>0</v>
      </c>
      <c r="H111" s="209">
        <f t="shared" si="390"/>
        <v>0</v>
      </c>
      <c r="I111" s="209">
        <f t="shared" si="390"/>
        <v>0</v>
      </c>
      <c r="J111" s="209">
        <f t="shared" si="390"/>
        <v>0</v>
      </c>
      <c r="K111" s="209">
        <f t="shared" si="390"/>
        <v>0</v>
      </c>
      <c r="L111" s="209">
        <f t="shared" si="390"/>
        <v>0</v>
      </c>
      <c r="M111" s="209">
        <f t="shared" si="390"/>
        <v>0</v>
      </c>
      <c r="N111" s="209">
        <f t="shared" si="390"/>
        <v>0</v>
      </c>
      <c r="O111" s="209">
        <f t="shared" si="390"/>
        <v>0</v>
      </c>
      <c r="P111" s="209">
        <f t="shared" si="390"/>
        <v>0</v>
      </c>
      <c r="Q111" s="209">
        <f t="shared" si="390"/>
        <v>0</v>
      </c>
      <c r="R111" s="209">
        <f t="shared" si="390"/>
        <v>0</v>
      </c>
      <c r="S111" s="209">
        <f t="shared" si="390"/>
        <v>0</v>
      </c>
      <c r="T111" s="209">
        <f t="shared" si="390"/>
        <v>0</v>
      </c>
      <c r="U111" s="209">
        <f t="shared" si="390"/>
        <v>0</v>
      </c>
      <c r="V111" s="209">
        <f t="shared" si="390"/>
        <v>0</v>
      </c>
      <c r="W111" s="209">
        <f t="shared" si="390"/>
        <v>0</v>
      </c>
      <c r="X111" s="209">
        <f t="shared" si="390"/>
        <v>162.93007135226685</v>
      </c>
      <c r="Y111" s="209">
        <f t="shared" si="390"/>
        <v>1836.2400012833473</v>
      </c>
      <c r="Z111" s="209">
        <f t="shared" si="390"/>
        <v>3751.5263505586472</v>
      </c>
      <c r="AA111" s="209">
        <f t="shared" si="390"/>
        <v>4772.6858325550293</v>
      </c>
      <c r="AB111" s="209">
        <f t="shared" si="390"/>
        <v>5074.4947195084042</v>
      </c>
      <c r="AC111" s="209">
        <f t="shared" si="390"/>
        <v>5096.2143186706835</v>
      </c>
      <c r="AD111" s="209">
        <f t="shared" si="390"/>
        <v>5324.8204755495808</v>
      </c>
      <c r="AE111" s="209">
        <f t="shared" si="390"/>
        <v>5761.9196683651262</v>
      </c>
      <c r="AF111" s="209">
        <f t="shared" si="390"/>
        <v>5980.7162651060444</v>
      </c>
      <c r="AG111" s="209">
        <f t="shared" si="390"/>
        <v>5980.7162651060453</v>
      </c>
      <c r="AH111" s="209">
        <f t="shared" si="390"/>
        <v>5980.7162651060444</v>
      </c>
      <c r="AI111" s="209">
        <f t="shared" si="390"/>
        <v>5980.7162651060462</v>
      </c>
      <c r="AJ111" s="209">
        <f t="shared" si="390"/>
        <v>5980.7162651060444</v>
      </c>
      <c r="AK111" s="209">
        <f t="shared" si="390"/>
        <v>5980.7162651060444</v>
      </c>
      <c r="AL111" s="209">
        <f t="shared" si="390"/>
        <v>5980.7162651060453</v>
      </c>
      <c r="AM111" s="209">
        <f t="shared" si="390"/>
        <v>5980.7162651060444</v>
      </c>
      <c r="AN111" s="209">
        <f t="shared" si="390"/>
        <v>5980.7162651060444</v>
      </c>
      <c r="AO111" s="209">
        <f t="shared" si="390"/>
        <v>5980.7162651060453</v>
      </c>
      <c r="AP111" s="209">
        <f t="shared" si="390"/>
        <v>5980.7162651060453</v>
      </c>
      <c r="AQ111" s="209">
        <f t="shared" si="390"/>
        <v>5980.7162651060462</v>
      </c>
      <c r="AR111" s="209">
        <f t="shared" si="390"/>
        <v>5980.7162651060462</v>
      </c>
      <c r="AS111" s="209">
        <f t="shared" si="390"/>
        <v>5980.7162651060462</v>
      </c>
      <c r="AT111" s="209">
        <f t="shared" si="390"/>
        <v>5980.7162651060471</v>
      </c>
      <c r="AU111" s="209">
        <f t="shared" si="390"/>
        <v>5980.7162651060435</v>
      </c>
      <c r="AV111" s="209">
        <f t="shared" si="390"/>
        <v>5980.7162651060462</v>
      </c>
      <c r="AW111" s="209">
        <f t="shared" si="390"/>
        <v>5817.78619375378</v>
      </c>
      <c r="AX111" s="209">
        <f t="shared" si="390"/>
        <v>4144.4762638226985</v>
      </c>
      <c r="AY111" s="209">
        <f t="shared" si="390"/>
        <v>2229.1899145473981</v>
      </c>
      <c r="AZ111" s="209">
        <f t="shared" si="390"/>
        <v>1208.0304325510169</v>
      </c>
      <c r="BA111" s="209">
        <f>+BA109+BA110</f>
        <v>906.22154559764056</v>
      </c>
      <c r="BB111" s="209">
        <f>+BB109+BB110</f>
        <v>884.50194643536111</v>
      </c>
      <c r="BC111" s="209">
        <f t="shared" ref="BC111:BD111" si="391">+BC109+BC110</f>
        <v>655.89578955646641</v>
      </c>
      <c r="BD111" s="209">
        <f t="shared" si="391"/>
        <v>218.79659674091789</v>
      </c>
      <c r="BE111" s="209"/>
      <c r="BF111" s="209"/>
    </row>
    <row r="112" spans="1:58" s="73" customFormat="1" x14ac:dyDescent="0.4">
      <c r="A112" s="60" t="s">
        <v>66</v>
      </c>
      <c r="B112" s="216"/>
      <c r="C112" s="209">
        <f t="shared" ref="C112:BD112" si="392">SUMIF($A$28:$A$107,"Balance",C28:C107)</f>
        <v>0</v>
      </c>
      <c r="D112" s="209">
        <f t="shared" si="392"/>
        <v>0</v>
      </c>
      <c r="E112" s="209">
        <f t="shared" si="392"/>
        <v>0</v>
      </c>
      <c r="F112" s="209">
        <f t="shared" si="392"/>
        <v>0</v>
      </c>
      <c r="G112" s="209">
        <f t="shared" si="392"/>
        <v>0</v>
      </c>
      <c r="H112" s="209">
        <f t="shared" si="392"/>
        <v>0</v>
      </c>
      <c r="I112" s="209">
        <f t="shared" si="392"/>
        <v>0</v>
      </c>
      <c r="J112" s="209">
        <f t="shared" si="392"/>
        <v>0</v>
      </c>
      <c r="K112" s="209">
        <f t="shared" si="392"/>
        <v>0</v>
      </c>
      <c r="L112" s="209">
        <f t="shared" si="392"/>
        <v>0</v>
      </c>
      <c r="M112" s="209">
        <f t="shared" si="392"/>
        <v>0</v>
      </c>
      <c r="N112" s="209">
        <f t="shared" si="392"/>
        <v>0</v>
      </c>
      <c r="O112" s="209">
        <f t="shared" si="392"/>
        <v>0</v>
      </c>
      <c r="P112" s="209">
        <f t="shared" si="392"/>
        <v>0</v>
      </c>
      <c r="Q112" s="209">
        <f t="shared" si="392"/>
        <v>0</v>
      </c>
      <c r="R112" s="209">
        <f t="shared" si="392"/>
        <v>0</v>
      </c>
      <c r="S112" s="209">
        <f t="shared" si="392"/>
        <v>0</v>
      </c>
      <c r="T112" s="209">
        <f t="shared" si="392"/>
        <v>0</v>
      </c>
      <c r="U112" s="209">
        <f t="shared" si="392"/>
        <v>0</v>
      </c>
      <c r="V112" s="209">
        <f t="shared" si="392"/>
        <v>0</v>
      </c>
      <c r="W112" s="209">
        <f t="shared" si="392"/>
        <v>0</v>
      </c>
      <c r="X112" s="209">
        <f t="shared" si="392"/>
        <v>10673.834198922603</v>
      </c>
      <c r="Y112" s="209">
        <f t="shared" si="392"/>
        <v>48582.354003352812</v>
      </c>
      <c r="Z112" s="209">
        <f t="shared" si="392"/>
        <v>70697.975462702132</v>
      </c>
      <c r="AA112" s="209">
        <f t="shared" si="392"/>
        <v>78044.565386616348</v>
      </c>
      <c r="AB112" s="209">
        <f t="shared" si="392"/>
        <v>76182.459506070751</v>
      </c>
      <c r="AC112" s="209">
        <f t="shared" si="392"/>
        <v>74192.604800365996</v>
      </c>
      <c r="AD112" s="209">
        <f t="shared" si="392"/>
        <v>78691.952004375315</v>
      </c>
      <c r="AE112" s="209">
        <f t="shared" si="392"/>
        <v>82927.903865109693</v>
      </c>
      <c r="AF112" s="209">
        <f t="shared" si="392"/>
        <v>79980.258842022376</v>
      </c>
      <c r="AG112" s="209">
        <f t="shared" si="392"/>
        <v>76923.157683063473</v>
      </c>
      <c r="AH112" s="209">
        <f t="shared" si="392"/>
        <v>73752.534130851767</v>
      </c>
      <c r="AI112" s="209">
        <f t="shared" si="392"/>
        <v>70464.170801589353</v>
      </c>
      <c r="AJ112" s="209">
        <f t="shared" si="392"/>
        <v>67053.693565821188</v>
      </c>
      <c r="AK112" s="209">
        <f t="shared" si="392"/>
        <v>63516.565720165701</v>
      </c>
      <c r="AL112" s="209">
        <f t="shared" si="392"/>
        <v>59848.081942236524</v>
      </c>
      <c r="AM112" s="209">
        <f t="shared" si="392"/>
        <v>56043.362020687186</v>
      </c>
      <c r="AN112" s="209">
        <f t="shared" si="392"/>
        <v>52097.344352009175</v>
      </c>
      <c r="AO112" s="209">
        <f t="shared" si="392"/>
        <v>48004.779195402807</v>
      </c>
      <c r="AP112" s="209">
        <f t="shared" si="392"/>
        <v>43760.221676716879</v>
      </c>
      <c r="AQ112" s="209">
        <f t="shared" si="392"/>
        <v>39358.024532117721</v>
      </c>
      <c r="AR112" s="209">
        <f t="shared" si="392"/>
        <v>34792.330581800707</v>
      </c>
      <c r="AS112" s="209">
        <f t="shared" si="392"/>
        <v>30057.064923696518</v>
      </c>
      <c r="AT112" s="209">
        <f t="shared" si="392"/>
        <v>25145.926836750306</v>
      </c>
      <c r="AU112" s="209">
        <f t="shared" si="392"/>
        <v>20052.381382963697</v>
      </c>
      <c r="AV112" s="209">
        <f t="shared" si="392"/>
        <v>14769.650696987352</v>
      </c>
      <c r="AW112" s="209">
        <f t="shared" si="392"/>
        <v>9453.6350229861782</v>
      </c>
      <c r="AX112" s="209">
        <f t="shared" si="392"/>
        <v>5619.042428105573</v>
      </c>
      <c r="AY112" s="209">
        <f t="shared" si="392"/>
        <v>3577.5198827159379</v>
      </c>
      <c r="AZ112" s="209">
        <f t="shared" si="392"/>
        <v>2493.2170351719174</v>
      </c>
      <c r="BA112" s="209">
        <f t="shared" si="392"/>
        <v>1674.5463449563467</v>
      </c>
      <c r="BB112" s="209">
        <f t="shared" si="392"/>
        <v>846.20608612054934</v>
      </c>
      <c r="BC112" s="209">
        <f t="shared" si="392"/>
        <v>214.67851433241896</v>
      </c>
      <c r="BD112" s="209">
        <f t="shared" si="392"/>
        <v>-2.4621873869534737E-12</v>
      </c>
      <c r="BE112" s="209"/>
      <c r="BF112" s="209"/>
    </row>
    <row r="113" spans="1:58" x14ac:dyDescent="0.4">
      <c r="B113" s="216"/>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c r="AB113" s="209"/>
      <c r="AC113" s="209"/>
      <c r="AD113" s="209"/>
      <c r="AE113" s="209"/>
      <c r="AF113" s="209"/>
      <c r="AG113" s="209"/>
      <c r="AH113" s="209"/>
      <c r="AI113" s="209"/>
      <c r="AJ113" s="209"/>
      <c r="AK113" s="209"/>
      <c r="AL113" s="209"/>
      <c r="AM113" s="209"/>
      <c r="AN113" s="209"/>
      <c r="AO113" s="209"/>
      <c r="AP113" s="209"/>
      <c r="AQ113" s="209"/>
      <c r="AR113" s="209"/>
      <c r="AS113" s="209"/>
      <c r="AT113" s="209"/>
      <c r="AU113" s="209"/>
      <c r="AV113" s="209"/>
      <c r="AW113" s="209"/>
      <c r="AX113" s="209"/>
      <c r="AY113" s="209"/>
      <c r="AZ113" s="209"/>
      <c r="BA113" s="209"/>
      <c r="BB113" s="209"/>
      <c r="BC113" s="209"/>
      <c r="BD113" s="209"/>
      <c r="BE113" s="209"/>
      <c r="BF113" s="209"/>
    </row>
    <row r="114" spans="1:58" x14ac:dyDescent="0.4">
      <c r="A114" s="74" t="s">
        <v>82</v>
      </c>
      <c r="B114" s="216"/>
      <c r="C114" s="209"/>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c r="Z114" s="209"/>
      <c r="AA114" s="209"/>
      <c r="AB114" s="209"/>
      <c r="AC114" s="209"/>
      <c r="AD114" s="209"/>
      <c r="AE114" s="209"/>
      <c r="AF114" s="209"/>
      <c r="AG114" s="209"/>
      <c r="AH114" s="209"/>
      <c r="AI114" s="209"/>
      <c r="AJ114" s="209"/>
      <c r="AK114" s="209"/>
      <c r="AL114" s="209"/>
      <c r="AM114" s="209"/>
      <c r="AN114" s="209"/>
      <c r="AO114" s="209"/>
      <c r="AP114" s="209"/>
      <c r="AQ114" s="209"/>
      <c r="AR114" s="209"/>
      <c r="AS114" s="209"/>
      <c r="AT114" s="209"/>
      <c r="AU114" s="209"/>
      <c r="AV114" s="209"/>
      <c r="AW114" s="209"/>
      <c r="AX114" s="209"/>
      <c r="AY114" s="209"/>
      <c r="AZ114" s="209"/>
      <c r="BA114" s="209"/>
      <c r="BB114" s="209"/>
      <c r="BC114" s="209"/>
      <c r="BD114" s="209"/>
      <c r="BE114" s="209"/>
      <c r="BF114" s="209"/>
    </row>
    <row r="115" spans="1:58" x14ac:dyDescent="0.4">
      <c r="A115" s="60" t="s">
        <v>84</v>
      </c>
      <c r="B115" s="216">
        <f>SUM(C115:BB115)</f>
        <v>400488.74241743132</v>
      </c>
      <c r="C115" s="209">
        <f t="shared" ref="C115:BD117" si="393">SUM(C23,C109)</f>
        <v>0</v>
      </c>
      <c r="D115" s="209">
        <f t="shared" si="393"/>
        <v>0</v>
      </c>
      <c r="E115" s="209">
        <f t="shared" si="393"/>
        <v>0</v>
      </c>
      <c r="F115" s="209">
        <f t="shared" si="393"/>
        <v>0</v>
      </c>
      <c r="G115" s="209">
        <f t="shared" si="393"/>
        <v>0</v>
      </c>
      <c r="H115" s="209">
        <f t="shared" si="393"/>
        <v>0</v>
      </c>
      <c r="I115" s="209">
        <f t="shared" si="393"/>
        <v>372.14534000000003</v>
      </c>
      <c r="J115" s="209">
        <f t="shared" si="393"/>
        <v>710.26874999999995</v>
      </c>
      <c r="K115" s="209">
        <f t="shared" si="393"/>
        <v>1969.7567970600528</v>
      </c>
      <c r="L115" s="209">
        <f t="shared" si="393"/>
        <v>4282.5923566051124</v>
      </c>
      <c r="M115" s="209">
        <f t="shared" si="393"/>
        <v>4890.8578698835991</v>
      </c>
      <c r="N115" s="209">
        <f t="shared" si="393"/>
        <v>5534.4099077499568</v>
      </c>
      <c r="O115" s="209">
        <f t="shared" si="393"/>
        <v>5831.809503064399</v>
      </c>
      <c r="P115" s="209">
        <f t="shared" si="393"/>
        <v>6379.870011052004</v>
      </c>
      <c r="Q115" s="209">
        <f t="shared" si="393"/>
        <v>6680.3197209106993</v>
      </c>
      <c r="R115" s="209">
        <f t="shared" si="393"/>
        <v>7591.2223526999269</v>
      </c>
      <c r="S115" s="209">
        <f t="shared" si="393"/>
        <v>8205.261233126661</v>
      </c>
      <c r="T115" s="209">
        <f t="shared" si="393"/>
        <v>9088.4417878426848</v>
      </c>
      <c r="U115" s="209">
        <f t="shared" si="393"/>
        <v>10194.723943180101</v>
      </c>
      <c r="V115" s="209">
        <f t="shared" si="393"/>
        <v>11101.4585444237</v>
      </c>
      <c r="W115" s="209">
        <f t="shared" si="393"/>
        <v>12005.815835792298</v>
      </c>
      <c r="X115" s="209">
        <f t="shared" si="393"/>
        <v>12988.208353663882</v>
      </c>
      <c r="Y115" s="209">
        <f t="shared" si="393"/>
        <v>14057.943278163792</v>
      </c>
      <c r="Z115" s="209">
        <f t="shared" si="393"/>
        <v>12894.517331722356</v>
      </c>
      <c r="AA115" s="209">
        <f t="shared" si="393"/>
        <v>9495.9894464198114</v>
      </c>
      <c r="AB115" s="209">
        <f t="shared" si="393"/>
        <v>9930.5837043148567</v>
      </c>
      <c r="AC115" s="209">
        <f t="shared" si="393"/>
        <v>10267.472179270038</v>
      </c>
      <c r="AD115" s="209">
        <f t="shared" si="393"/>
        <v>10696.339845181143</v>
      </c>
      <c r="AE115" s="209">
        <f t="shared" si="393"/>
        <v>11222.464590517095</v>
      </c>
      <c r="AF115" s="209">
        <f t="shared" si="393"/>
        <v>11682.596357748145</v>
      </c>
      <c r="AG115" s="209">
        <f t="shared" si="393"/>
        <v>12072.786315402263</v>
      </c>
      <c r="AH115" s="209">
        <f t="shared" si="393"/>
        <v>12476.526939329686</v>
      </c>
      <c r="AI115" s="209">
        <f t="shared" si="393"/>
        <v>12894.306859170158</v>
      </c>
      <c r="AJ115" s="209">
        <f t="shared" si="393"/>
        <v>13326.632947624399</v>
      </c>
      <c r="AK115" s="209">
        <f t="shared" si="393"/>
        <v>13774.031929249635</v>
      </c>
      <c r="AL115" s="209">
        <f t="shared" si="393"/>
        <v>12903.506075603595</v>
      </c>
      <c r="AM115" s="209">
        <f t="shared" si="393"/>
        <v>12211.154923994178</v>
      </c>
      <c r="AN115" s="209">
        <f t="shared" si="393"/>
        <v>12488.187426369957</v>
      </c>
      <c r="AO115" s="209">
        <f t="shared" si="393"/>
        <v>12270.725367611332</v>
      </c>
      <c r="AP115" s="209">
        <f t="shared" si="393"/>
        <v>12622.71431631047</v>
      </c>
      <c r="AQ115" s="209">
        <f t="shared" si="393"/>
        <v>11700.87204037622</v>
      </c>
      <c r="AR115" s="209">
        <f t="shared" si="393"/>
        <v>11469.32183031702</v>
      </c>
      <c r="AS115" s="209">
        <f t="shared" si="393"/>
        <v>10744.199738104187</v>
      </c>
      <c r="AT115" s="209">
        <f t="shared" si="393"/>
        <v>9537.2489369462164</v>
      </c>
      <c r="AU115" s="209">
        <f t="shared" si="393"/>
        <v>8767.5353237866057</v>
      </c>
      <c r="AV115" s="209">
        <f t="shared" si="393"/>
        <v>8227.5535559763448</v>
      </c>
      <c r="AW115" s="209">
        <f t="shared" si="393"/>
        <v>6318.9399140011756</v>
      </c>
      <c r="AX115" s="209">
        <f t="shared" si="393"/>
        <v>3834.5925948806193</v>
      </c>
      <c r="AY115" s="209">
        <f t="shared" si="393"/>
        <v>2041.5225453895946</v>
      </c>
      <c r="AZ115" s="209">
        <f t="shared" si="393"/>
        <v>1084.3028475440181</v>
      </c>
      <c r="BA115" s="209">
        <f t="shared" si="393"/>
        <v>818.67069021556938</v>
      </c>
      <c r="BB115" s="209">
        <f t="shared" si="393"/>
        <v>828.3402588357975</v>
      </c>
      <c r="BC115" s="209">
        <f t="shared" si="393"/>
        <v>631.52757178813056</v>
      </c>
      <c r="BD115" s="209">
        <f t="shared" si="393"/>
        <v>214.67851433241808</v>
      </c>
      <c r="BE115" s="209"/>
      <c r="BF115" s="209"/>
    </row>
    <row r="116" spans="1:58" x14ac:dyDescent="0.4">
      <c r="A116" s="60" t="s">
        <v>68</v>
      </c>
      <c r="B116" s="216">
        <f>SUM(C116:BB116)</f>
        <v>183356.82471794877</v>
      </c>
      <c r="C116" s="209">
        <f t="shared" si="393"/>
        <v>0</v>
      </c>
      <c r="D116" s="209">
        <f t="shared" si="393"/>
        <v>0</v>
      </c>
      <c r="E116" s="209">
        <f t="shared" si="393"/>
        <v>0</v>
      </c>
      <c r="F116" s="209">
        <f t="shared" si="393"/>
        <v>0</v>
      </c>
      <c r="G116" s="209">
        <f t="shared" si="393"/>
        <v>0</v>
      </c>
      <c r="H116" s="209">
        <f t="shared" si="393"/>
        <v>89.693780000000004</v>
      </c>
      <c r="I116" s="209">
        <f t="shared" si="393"/>
        <v>349.47046</v>
      </c>
      <c r="J116" s="209">
        <f t="shared" si="393"/>
        <v>803.19675749999999</v>
      </c>
      <c r="K116" s="209">
        <f t="shared" si="393"/>
        <v>2298.9652210835284</v>
      </c>
      <c r="L116" s="209">
        <f t="shared" si="393"/>
        <v>3950.4076882265922</v>
      </c>
      <c r="M116" s="209">
        <f t="shared" si="393"/>
        <v>4553.7789744208503</v>
      </c>
      <c r="N116" s="209">
        <f t="shared" si="393"/>
        <v>4848.3222163613182</v>
      </c>
      <c r="O116" s="209">
        <f t="shared" si="393"/>
        <v>4648.6671417510597</v>
      </c>
      <c r="P116" s="209">
        <f t="shared" si="393"/>
        <v>4694.1464330383387</v>
      </c>
      <c r="Q116" s="209">
        <f t="shared" si="393"/>
        <v>4455.0779763806004</v>
      </c>
      <c r="R116" s="209">
        <f t="shared" si="393"/>
        <v>4833.8758514737146</v>
      </c>
      <c r="S116" s="209">
        <f t="shared" si="393"/>
        <v>4847.35428938313</v>
      </c>
      <c r="T116" s="209">
        <f t="shared" si="393"/>
        <v>5107.6172162811708</v>
      </c>
      <c r="U116" s="209">
        <f t="shared" si="393"/>
        <v>5581.0100859425802</v>
      </c>
      <c r="V116" s="209">
        <f t="shared" si="393"/>
        <v>5609.8714102225495</v>
      </c>
      <c r="W116" s="209">
        <f t="shared" si="393"/>
        <v>5575.9757133962303</v>
      </c>
      <c r="X116" s="209">
        <f t="shared" si="393"/>
        <v>6235.460109198676</v>
      </c>
      <c r="Y116" s="209">
        <f t="shared" si="393"/>
        <v>6968.4842430717854</v>
      </c>
      <c r="Z116" s="209">
        <f t="shared" si="393"/>
        <v>7601.4944264059313</v>
      </c>
      <c r="AA116" s="209">
        <f t="shared" si="393"/>
        <v>7838.6347297612365</v>
      </c>
      <c r="AB116" s="209">
        <f t="shared" si="393"/>
        <v>7704.3366167512777</v>
      </c>
      <c r="AC116" s="209">
        <f t="shared" si="393"/>
        <v>7387.5977053297056</v>
      </c>
      <c r="AD116" s="209">
        <f t="shared" si="393"/>
        <v>7185.7066739183174</v>
      </c>
      <c r="AE116" s="209">
        <f t="shared" si="393"/>
        <v>7094.9896876188523</v>
      </c>
      <c r="AF116" s="209">
        <f t="shared" si="393"/>
        <v>6851.8987079390499</v>
      </c>
      <c r="AG116" s="209">
        <f t="shared" si="393"/>
        <v>6459.8859823681632</v>
      </c>
      <c r="AH116" s="209">
        <f t="shared" si="393"/>
        <v>6054.2529468990288</v>
      </c>
      <c r="AI116" s="209">
        <f t="shared" si="393"/>
        <v>5634.5081720720282</v>
      </c>
      <c r="AJ116" s="209">
        <f t="shared" si="393"/>
        <v>5200.1418122652349</v>
      </c>
      <c r="AK116" s="209">
        <f t="shared" si="393"/>
        <v>4750.6250757478183</v>
      </c>
      <c r="AL116" s="209">
        <f t="shared" si="393"/>
        <v>4319.745987735012</v>
      </c>
      <c r="AM116" s="209">
        <f t="shared" si="393"/>
        <v>3924.7996126968551</v>
      </c>
      <c r="AN116" s="209">
        <f t="shared" si="393"/>
        <v>3540.7926784669935</v>
      </c>
      <c r="AO116" s="209">
        <f t="shared" si="393"/>
        <v>3151.2090532062575</v>
      </c>
      <c r="AP116" s="209">
        <f t="shared" si="393"/>
        <v>2763.4460549769246</v>
      </c>
      <c r="AQ116" s="209">
        <f t="shared" si="393"/>
        <v>2375.6292898169186</v>
      </c>
      <c r="AR116" s="209">
        <f t="shared" si="393"/>
        <v>2009.5408547890263</v>
      </c>
      <c r="AS116" s="209">
        <f t="shared" si="393"/>
        <v>1651.6997570018598</v>
      </c>
      <c r="AT116" s="209">
        <f t="shared" si="393"/>
        <v>1328.1690381598305</v>
      </c>
      <c r="AU116" s="209">
        <f t="shared" si="393"/>
        <v>1038.7029413194382</v>
      </c>
      <c r="AV116" s="209">
        <f t="shared" si="393"/>
        <v>763.2153091297015</v>
      </c>
      <c r="AW116" s="209">
        <f t="shared" si="393"/>
        <v>509.43486975260441</v>
      </c>
      <c r="AX116" s="209">
        <f t="shared" si="393"/>
        <v>309.88366894207934</v>
      </c>
      <c r="AY116" s="209">
        <f t="shared" si="393"/>
        <v>187.66736915780331</v>
      </c>
      <c r="AZ116" s="209">
        <f t="shared" si="393"/>
        <v>123.72758500699878</v>
      </c>
      <c r="BA116" s="209">
        <f t="shared" si="393"/>
        <v>87.550855382071177</v>
      </c>
      <c r="BB116" s="209">
        <f t="shared" si="393"/>
        <v>56.161687599563621</v>
      </c>
      <c r="BC116" s="209">
        <f t="shared" si="393"/>
        <v>24.368217768335853</v>
      </c>
      <c r="BD116" s="209">
        <f t="shared" si="393"/>
        <v>4.118082408499804</v>
      </c>
      <c r="BE116" s="209"/>
      <c r="BF116" s="209"/>
    </row>
    <row r="117" spans="1:58" x14ac:dyDescent="0.4">
      <c r="A117" s="60" t="s">
        <v>69</v>
      </c>
      <c r="B117" s="216">
        <f>SUM(C117:BB117)</f>
        <v>583845.56713538</v>
      </c>
      <c r="C117" s="209">
        <f t="shared" si="393"/>
        <v>0</v>
      </c>
      <c r="D117" s="209">
        <f t="shared" si="393"/>
        <v>0</v>
      </c>
      <c r="E117" s="209">
        <f t="shared" si="393"/>
        <v>0</v>
      </c>
      <c r="F117" s="209">
        <f t="shared" si="393"/>
        <v>0</v>
      </c>
      <c r="G117" s="209">
        <f t="shared" si="393"/>
        <v>0</v>
      </c>
      <c r="H117" s="209">
        <f t="shared" si="393"/>
        <v>89.693780000000004</v>
      </c>
      <c r="I117" s="209">
        <f t="shared" si="393"/>
        <v>721.61580000000004</v>
      </c>
      <c r="J117" s="209">
        <f t="shared" si="393"/>
        <v>1513.4655075000001</v>
      </c>
      <c r="K117" s="209">
        <f t="shared" si="393"/>
        <v>4268.7220181435814</v>
      </c>
      <c r="L117" s="209">
        <f t="shared" si="393"/>
        <v>8233.0000448317041</v>
      </c>
      <c r="M117" s="209">
        <f t="shared" si="393"/>
        <v>9444.6368443044485</v>
      </c>
      <c r="N117" s="209">
        <f t="shared" si="393"/>
        <v>10382.732124111275</v>
      </c>
      <c r="O117" s="209">
        <f t="shared" si="393"/>
        <v>10480.476644815459</v>
      </c>
      <c r="P117" s="209">
        <f t="shared" si="393"/>
        <v>11074.016444090343</v>
      </c>
      <c r="Q117" s="209">
        <f t="shared" si="393"/>
        <v>11135.397697291301</v>
      </c>
      <c r="R117" s="209">
        <f t="shared" si="393"/>
        <v>12425.098204173642</v>
      </c>
      <c r="S117" s="209">
        <f t="shared" si="393"/>
        <v>13052.61552250979</v>
      </c>
      <c r="T117" s="209">
        <f t="shared" si="393"/>
        <v>14196.059004123856</v>
      </c>
      <c r="U117" s="209">
        <f t="shared" si="393"/>
        <v>15775.734029122681</v>
      </c>
      <c r="V117" s="209">
        <f t="shared" si="393"/>
        <v>16711.329954646251</v>
      </c>
      <c r="W117" s="209">
        <f t="shared" si="393"/>
        <v>17581.791549188529</v>
      </c>
      <c r="X117" s="209">
        <f t="shared" si="393"/>
        <v>19223.668462862559</v>
      </c>
      <c r="Y117" s="209">
        <f t="shared" si="393"/>
        <v>21026.427521235575</v>
      </c>
      <c r="Z117" s="209">
        <f t="shared" si="393"/>
        <v>20496.01175812829</v>
      </c>
      <c r="AA117" s="209">
        <f t="shared" si="393"/>
        <v>17334.624176181049</v>
      </c>
      <c r="AB117" s="209">
        <f t="shared" si="393"/>
        <v>17634.920321066136</v>
      </c>
      <c r="AC117" s="209">
        <f t="shared" si="393"/>
        <v>17655.069884599747</v>
      </c>
      <c r="AD117" s="209">
        <f t="shared" si="393"/>
        <v>17882.046519099458</v>
      </c>
      <c r="AE117" s="209">
        <f t="shared" si="393"/>
        <v>18317.454278135949</v>
      </c>
      <c r="AF117" s="209">
        <f t="shared" si="393"/>
        <v>18534.495065687195</v>
      </c>
      <c r="AG117" s="209">
        <f t="shared" si="393"/>
        <v>18532.672297770427</v>
      </c>
      <c r="AH117" s="209">
        <f t="shared" si="393"/>
        <v>18530.779886228716</v>
      </c>
      <c r="AI117" s="209">
        <f t="shared" si="393"/>
        <v>18528.815031242186</v>
      </c>
      <c r="AJ117" s="209">
        <f t="shared" si="393"/>
        <v>18526.774759889631</v>
      </c>
      <c r="AK117" s="209">
        <f t="shared" si="393"/>
        <v>18524.657004997454</v>
      </c>
      <c r="AL117" s="209">
        <f t="shared" si="393"/>
        <v>17223.252063338605</v>
      </c>
      <c r="AM117" s="209">
        <f t="shared" si="393"/>
        <v>16135.954536691033</v>
      </c>
      <c r="AN117" s="209">
        <f t="shared" si="393"/>
        <v>16028.98010483695</v>
      </c>
      <c r="AO117" s="209">
        <f t="shared" si="393"/>
        <v>15421.93442081759</v>
      </c>
      <c r="AP117" s="209">
        <f t="shared" si="393"/>
        <v>15386.160371287395</v>
      </c>
      <c r="AQ117" s="209">
        <f t="shared" si="393"/>
        <v>14076.501330193138</v>
      </c>
      <c r="AR117" s="209">
        <f t="shared" si="393"/>
        <v>13478.862685106047</v>
      </c>
      <c r="AS117" s="209">
        <f t="shared" si="393"/>
        <v>12395.899495106047</v>
      </c>
      <c r="AT117" s="209">
        <f t="shared" si="393"/>
        <v>10865.417975106047</v>
      </c>
      <c r="AU117" s="209">
        <f t="shared" si="393"/>
        <v>9806.2382651060434</v>
      </c>
      <c r="AV117" s="209">
        <f t="shared" si="393"/>
        <v>8990.7688651060453</v>
      </c>
      <c r="AW117" s="209">
        <f t="shared" si="393"/>
        <v>6828.3747837537803</v>
      </c>
      <c r="AX117" s="209">
        <f t="shared" si="393"/>
        <v>4144.4762638226985</v>
      </c>
      <c r="AY117" s="209">
        <f t="shared" si="393"/>
        <v>2229.1899145473981</v>
      </c>
      <c r="AZ117" s="209">
        <f t="shared" si="393"/>
        <v>1208.0304325510169</v>
      </c>
      <c r="BA117" s="209">
        <f t="shared" si="393"/>
        <v>906.22154559764056</v>
      </c>
      <c r="BB117" s="209">
        <f t="shared" si="393"/>
        <v>884.50194643536111</v>
      </c>
      <c r="BC117" s="209">
        <f t="shared" si="393"/>
        <v>655.89578955646641</v>
      </c>
      <c r="BD117" s="209">
        <f t="shared" si="393"/>
        <v>218.79659674091789</v>
      </c>
      <c r="BE117" s="209"/>
      <c r="BF117" s="209"/>
    </row>
  </sheetData>
  <pageMargins left="0.7" right="0.7" top="0.75" bottom="0.75" header="0.3" footer="0.3"/>
  <pageSetup paperSize="5"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shortfall</vt:lpstr>
      <vt:lpstr>capacity15</vt:lpstr>
      <vt:lpstr>capacity25</vt:lpstr>
      <vt:lpstr>input-%</vt:lpstr>
      <vt:lpstr>input-capital</vt:lpstr>
      <vt:lpstr>input-debt-WDN-15</vt:lpstr>
      <vt:lpstr>input-debt-WCN-15</vt:lpstr>
      <vt:lpstr>input-debt-WDN-25</vt:lpstr>
      <vt:lpstr>input-debt-WCN-25</vt:lpstr>
      <vt:lpstr>recovery5</vt:lpstr>
      <vt:lpstr>'input-capital'!Print_Area</vt:lpstr>
      <vt:lpstr>'input-capital'!Print_Titles</vt:lpstr>
    </vt:vector>
  </TitlesOfParts>
  <Company>The 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City of Calgary</dc:creator>
  <cp:lastModifiedBy>Van Boxmeer, Erika L.</cp:lastModifiedBy>
  <cp:lastPrinted>2019-02-20T17:58:37Z</cp:lastPrinted>
  <dcterms:created xsi:type="dcterms:W3CDTF">2014-03-20T20:50:15Z</dcterms:created>
  <dcterms:modified xsi:type="dcterms:W3CDTF">2022-01-20T16:16:04Z</dcterms:modified>
</cp:coreProperties>
</file>